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borník - Oprava kab..." sheetId="2" r:id="rId2"/>
    <sheet name="02 - ÚRS - Zemní práce km..." sheetId="3" r:id="rId3"/>
    <sheet name="03 - VRN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'01 - Sborník - Oprava kab...'!$C$117:$K$153</definedName>
    <definedName name="_xlnm.Print_Area" localSheetId="1">'01 - Sborník - Oprava kab...'!$C$4:$J$76,'01 - Sborník - Oprava kab...'!$C$82:$J$99,'01 - Sborník - Oprava kab...'!$C$105:$J$153</definedName>
    <definedName name="_xlnm.Print_Titles" localSheetId="1">'01 - Sborník - Oprava kab...'!$117:$117</definedName>
    <definedName name="_xlnm._FilterDatabase" localSheetId="2" hidden="1">'02 - ÚRS - Zemní práce km...'!$C$116:$K$137</definedName>
    <definedName name="_xlnm.Print_Area" localSheetId="2">'02 - ÚRS - Zemní práce km...'!$C$4:$J$76,'02 - ÚRS - Zemní práce km...'!$C$82:$J$98,'02 - ÚRS - Zemní práce km...'!$C$104:$J$137</definedName>
    <definedName name="_xlnm.Print_Titles" localSheetId="2">'02 - ÚRS - Zemní práce km...'!$116:$116</definedName>
    <definedName name="_xlnm._FilterDatabase" localSheetId="3" hidden="1">'03 - VRN'!$C$119:$K$130</definedName>
    <definedName name="_xlnm.Print_Area" localSheetId="3">'03 - VRN'!$C$4:$J$76,'03 - VRN'!$C$82:$J$101,'03 - VRN'!$C$107:$J$130</definedName>
    <definedName name="_xlnm.Print_Titles" localSheetId="3">'03 - VRN'!$119:$119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30"/>
  <c r="BH130"/>
  <c r="BF130"/>
  <c r="BE130"/>
  <c r="T130"/>
  <c r="T129"/>
  <c r="R130"/>
  <c r="R129"/>
  <c r="P130"/>
  <c r="P129"/>
  <c r="BI128"/>
  <c r="BH128"/>
  <c r="BF128"/>
  <c r="BE128"/>
  <c r="T128"/>
  <c r="R128"/>
  <c r="P128"/>
  <c r="BI127"/>
  <c r="BH127"/>
  <c r="BF127"/>
  <c r="BE127"/>
  <c r="T127"/>
  <c r="R127"/>
  <c r="P127"/>
  <c r="BI126"/>
  <c r="BH126"/>
  <c r="BF126"/>
  <c r="BE126"/>
  <c r="T126"/>
  <c r="R126"/>
  <c r="P126"/>
  <c r="BI125"/>
  <c r="BH125"/>
  <c r="BF125"/>
  <c r="BE125"/>
  <c r="T125"/>
  <c r="T124"/>
  <c r="R125"/>
  <c r="R124"/>
  <c r="P125"/>
  <c r="P124"/>
  <c r="BI123"/>
  <c r="BH123"/>
  <c r="BF123"/>
  <c r="BE123"/>
  <c r="T123"/>
  <c r="T122"/>
  <c r="T121"/>
  <c r="T120"/>
  <c r="R123"/>
  <c r="R122"/>
  <c r="R121"/>
  <c r="R120"/>
  <c r="P123"/>
  <c r="P122"/>
  <c r="P121"/>
  <c r="P120"/>
  <c i="1" r="AU97"/>
  <c i="4" r="J117"/>
  <c r="F117"/>
  <c r="J116"/>
  <c r="F116"/>
  <c r="F114"/>
  <c r="E112"/>
  <c r="J92"/>
  <c r="F92"/>
  <c r="J91"/>
  <c r="F91"/>
  <c r="F89"/>
  <c r="E87"/>
  <c r="J12"/>
  <c r="J114"/>
  <c r="E7"/>
  <c r="E85"/>
  <c i="3" r="J37"/>
  <c r="J36"/>
  <c i="1" r="AY96"/>
  <c i="3" r="J35"/>
  <c i="1" r="AX96"/>
  <c i="3" r="BI137"/>
  <c r="BH137"/>
  <c r="BF137"/>
  <c r="BE137"/>
  <c r="T137"/>
  <c r="R137"/>
  <c r="P137"/>
  <c r="BI136"/>
  <c r="BH136"/>
  <c r="BF136"/>
  <c r="BE136"/>
  <c r="T136"/>
  <c r="R136"/>
  <c r="P136"/>
  <c r="BI135"/>
  <c r="BH135"/>
  <c r="BF135"/>
  <c r="BE135"/>
  <c r="T135"/>
  <c r="R135"/>
  <c r="P135"/>
  <c r="BI134"/>
  <c r="BH134"/>
  <c r="BF134"/>
  <c r="BE134"/>
  <c r="T134"/>
  <c r="R134"/>
  <c r="P134"/>
  <c r="BI133"/>
  <c r="BH133"/>
  <c r="BF133"/>
  <c r="BE133"/>
  <c r="T133"/>
  <c r="R133"/>
  <c r="P133"/>
  <c r="BI132"/>
  <c r="BH132"/>
  <c r="BF132"/>
  <c r="BE132"/>
  <c r="T132"/>
  <c r="R132"/>
  <c r="P132"/>
  <c r="BI131"/>
  <c r="BH131"/>
  <c r="BF131"/>
  <c r="BE131"/>
  <c r="T131"/>
  <c r="R131"/>
  <c r="P131"/>
  <c r="BI130"/>
  <c r="BH130"/>
  <c r="BF130"/>
  <c r="BE130"/>
  <c r="T130"/>
  <c r="R130"/>
  <c r="P130"/>
  <c r="BI129"/>
  <c r="BH129"/>
  <c r="BF129"/>
  <c r="BE129"/>
  <c r="T129"/>
  <c r="R129"/>
  <c r="P129"/>
  <c r="BI128"/>
  <c r="BH128"/>
  <c r="BF128"/>
  <c r="BE128"/>
  <c r="T128"/>
  <c r="R128"/>
  <c r="P128"/>
  <c r="BI127"/>
  <c r="BH127"/>
  <c r="BF127"/>
  <c r="BE127"/>
  <c r="T127"/>
  <c r="R127"/>
  <c r="P127"/>
  <c r="BI126"/>
  <c r="BH126"/>
  <c r="BF126"/>
  <c r="BE126"/>
  <c r="T126"/>
  <c r="R126"/>
  <c r="P126"/>
  <c r="BI125"/>
  <c r="BH125"/>
  <c r="BF125"/>
  <c r="BE125"/>
  <c r="T125"/>
  <c r="R125"/>
  <c r="P125"/>
  <c r="BI124"/>
  <c r="BH124"/>
  <c r="BF124"/>
  <c r="BE124"/>
  <c r="T124"/>
  <c r="R124"/>
  <c r="P124"/>
  <c r="BI123"/>
  <c r="BH123"/>
  <c r="BF123"/>
  <c r="BE123"/>
  <c r="T123"/>
  <c r="R123"/>
  <c r="P123"/>
  <c r="BI122"/>
  <c r="BH122"/>
  <c r="BF122"/>
  <c r="BE122"/>
  <c r="T122"/>
  <c r="R122"/>
  <c r="P122"/>
  <c r="BI121"/>
  <c r="BH121"/>
  <c r="BF121"/>
  <c r="BE121"/>
  <c r="T121"/>
  <c r="R121"/>
  <c r="P121"/>
  <c r="BI120"/>
  <c r="BH120"/>
  <c r="BF120"/>
  <c r="BE120"/>
  <c r="T120"/>
  <c r="R120"/>
  <c r="P120"/>
  <c r="BI119"/>
  <c r="BH119"/>
  <c r="BF119"/>
  <c r="BE119"/>
  <c r="T119"/>
  <c r="R119"/>
  <c r="P119"/>
  <c r="J114"/>
  <c r="F114"/>
  <c r="J113"/>
  <c r="F113"/>
  <c r="F111"/>
  <c r="E109"/>
  <c r="J92"/>
  <c r="F92"/>
  <c r="J91"/>
  <c r="F91"/>
  <c r="F89"/>
  <c r="E87"/>
  <c r="J12"/>
  <c r="J111"/>
  <c r="E7"/>
  <c r="E107"/>
  <c i="2" r="J37"/>
  <c r="J36"/>
  <c i="1" r="AY95"/>
  <c i="2" r="J35"/>
  <c i="1" r="AX95"/>
  <c i="2" r="BI153"/>
  <c r="BH153"/>
  <c r="BF153"/>
  <c r="BE153"/>
  <c r="T153"/>
  <c r="R153"/>
  <c r="P153"/>
  <c r="BI152"/>
  <c r="BH152"/>
  <c r="BF152"/>
  <c r="BE152"/>
  <c r="T152"/>
  <c r="R152"/>
  <c r="P152"/>
  <c r="BI151"/>
  <c r="BH151"/>
  <c r="BF151"/>
  <c r="BE151"/>
  <c r="T151"/>
  <c r="R151"/>
  <c r="P151"/>
  <c r="BI150"/>
  <c r="BH150"/>
  <c r="BF150"/>
  <c r="BE150"/>
  <c r="T150"/>
  <c r="R150"/>
  <c r="P150"/>
  <c r="BI149"/>
  <c r="BH149"/>
  <c r="BF149"/>
  <c r="BE149"/>
  <c r="T149"/>
  <c r="R149"/>
  <c r="P149"/>
  <c r="BI148"/>
  <c r="BH148"/>
  <c r="BF148"/>
  <c r="BE148"/>
  <c r="T148"/>
  <c r="R148"/>
  <c r="P148"/>
  <c r="BI147"/>
  <c r="BH147"/>
  <c r="BF147"/>
  <c r="BE147"/>
  <c r="T147"/>
  <c r="R147"/>
  <c r="P147"/>
  <c r="BI146"/>
  <c r="BH146"/>
  <c r="BF146"/>
  <c r="BE146"/>
  <c r="T146"/>
  <c r="R146"/>
  <c r="P146"/>
  <c r="BI145"/>
  <c r="BH145"/>
  <c r="BF145"/>
  <c r="BE145"/>
  <c r="T145"/>
  <c r="R145"/>
  <c r="P145"/>
  <c r="BI144"/>
  <c r="BH144"/>
  <c r="BF144"/>
  <c r="BE144"/>
  <c r="T144"/>
  <c r="R144"/>
  <c r="P144"/>
  <c r="BI143"/>
  <c r="BH143"/>
  <c r="BF143"/>
  <c r="BE143"/>
  <c r="T143"/>
  <c r="R143"/>
  <c r="P143"/>
  <c r="BI142"/>
  <c r="BH142"/>
  <c r="BF142"/>
  <c r="BE142"/>
  <c r="T142"/>
  <c r="R142"/>
  <c r="P142"/>
  <c r="BI141"/>
  <c r="BH141"/>
  <c r="BF141"/>
  <c r="BE141"/>
  <c r="T141"/>
  <c r="R141"/>
  <c r="P141"/>
  <c r="BI140"/>
  <c r="BH140"/>
  <c r="BF140"/>
  <c r="BE140"/>
  <c r="T140"/>
  <c r="R140"/>
  <c r="P140"/>
  <c r="BI139"/>
  <c r="BH139"/>
  <c r="BF139"/>
  <c r="BE139"/>
  <c r="T139"/>
  <c r="R139"/>
  <c r="P139"/>
  <c r="BI138"/>
  <c r="BH138"/>
  <c r="BF138"/>
  <c r="BE138"/>
  <c r="T138"/>
  <c r="R138"/>
  <c r="P138"/>
  <c r="BI137"/>
  <c r="BH137"/>
  <c r="BF137"/>
  <c r="BE137"/>
  <c r="T137"/>
  <c r="R137"/>
  <c r="P137"/>
  <c r="BI135"/>
  <c r="BH135"/>
  <c r="BF135"/>
  <c r="BE135"/>
  <c r="T135"/>
  <c r="R135"/>
  <c r="P135"/>
  <c r="BI134"/>
  <c r="BH134"/>
  <c r="BF134"/>
  <c r="BE134"/>
  <c r="T134"/>
  <c r="R134"/>
  <c r="P134"/>
  <c r="BI133"/>
  <c r="BH133"/>
  <c r="BF133"/>
  <c r="BE133"/>
  <c r="T133"/>
  <c r="R133"/>
  <c r="P133"/>
  <c r="BI132"/>
  <c r="BH132"/>
  <c r="BF132"/>
  <c r="BE132"/>
  <c r="T132"/>
  <c r="R132"/>
  <c r="P132"/>
  <c r="BI131"/>
  <c r="BH131"/>
  <c r="BF131"/>
  <c r="BE131"/>
  <c r="T131"/>
  <c r="R131"/>
  <c r="P131"/>
  <c r="BI130"/>
  <c r="BH130"/>
  <c r="BF130"/>
  <c r="BE130"/>
  <c r="T130"/>
  <c r="R130"/>
  <c r="P130"/>
  <c r="BI129"/>
  <c r="BH129"/>
  <c r="BF129"/>
  <c r="BE129"/>
  <c r="T129"/>
  <c r="R129"/>
  <c r="P129"/>
  <c r="BI128"/>
  <c r="BH128"/>
  <c r="BF128"/>
  <c r="BE128"/>
  <c r="T128"/>
  <c r="R128"/>
  <c r="P128"/>
  <c r="BI127"/>
  <c r="BH127"/>
  <c r="BF127"/>
  <c r="BE127"/>
  <c r="T127"/>
  <c r="R127"/>
  <c r="P127"/>
  <c r="BI126"/>
  <c r="BH126"/>
  <c r="BF126"/>
  <c r="BE126"/>
  <c r="T126"/>
  <c r="R126"/>
  <c r="P126"/>
  <c r="BI125"/>
  <c r="BH125"/>
  <c r="BF125"/>
  <c r="BE125"/>
  <c r="T125"/>
  <c r="R125"/>
  <c r="P125"/>
  <c r="BI124"/>
  <c r="BH124"/>
  <c r="BF124"/>
  <c r="BE124"/>
  <c r="T124"/>
  <c r="R124"/>
  <c r="P124"/>
  <c r="BI123"/>
  <c r="BH123"/>
  <c r="BF123"/>
  <c r="BE123"/>
  <c r="T123"/>
  <c r="R123"/>
  <c r="P123"/>
  <c r="BI122"/>
  <c r="BH122"/>
  <c r="BF122"/>
  <c r="BE122"/>
  <c r="T122"/>
  <c r="R122"/>
  <c r="P122"/>
  <c r="BI121"/>
  <c r="BH121"/>
  <c r="BF121"/>
  <c r="BE121"/>
  <c r="T121"/>
  <c r="R121"/>
  <c r="P121"/>
  <c r="BI120"/>
  <c r="BH120"/>
  <c r="BF120"/>
  <c r="BE120"/>
  <c r="T120"/>
  <c r="R120"/>
  <c r="P120"/>
  <c r="J115"/>
  <c r="F115"/>
  <c r="J114"/>
  <c r="F114"/>
  <c r="F112"/>
  <c r="E110"/>
  <c r="J92"/>
  <c r="F92"/>
  <c r="J91"/>
  <c r="F91"/>
  <c r="F89"/>
  <c r="E87"/>
  <c r="J12"/>
  <c r="J89"/>
  <c r="E7"/>
  <c r="E85"/>
  <c i="1" r="L90"/>
  <c r="AM90"/>
  <c r="AM89"/>
  <c r="L89"/>
  <c r="AM87"/>
  <c r="L87"/>
  <c r="L85"/>
  <c r="L84"/>
  <c i="2" r="BK148"/>
  <c r="J128"/>
  <c r="J144"/>
  <c r="BK141"/>
  <c r="BK134"/>
  <c r="BK135"/>
  <c r="BK149"/>
  <c r="J143"/>
  <c r="J126"/>
  <c r="J132"/>
  <c r="J153"/>
  <c r="J151"/>
  <c r="BK120"/>
  <c r="BK146"/>
  <c i="3" r="BK119"/>
  <c r="J122"/>
  <c r="J123"/>
  <c r="J130"/>
  <c i="4" r="BK128"/>
  <c r="BK126"/>
  <c i="2" r="J131"/>
  <c r="J125"/>
  <c r="J135"/>
  <c r="BK125"/>
  <c i="3" r="BK124"/>
  <c r="J136"/>
  <c r="BK130"/>
  <c r="J128"/>
  <c i="4" r="J125"/>
  <c i="2" r="J137"/>
  <c r="BK137"/>
  <c r="BK138"/>
  <c r="BK147"/>
  <c r="BK121"/>
  <c r="BK122"/>
  <c i="3" r="J134"/>
  <c r="BK123"/>
  <c r="BK126"/>
  <c r="J135"/>
  <c i="2" r="J133"/>
  <c r="J148"/>
  <c r="J146"/>
  <c r="J124"/>
  <c r="J152"/>
  <c r="BK131"/>
  <c i="3" r="J120"/>
  <c r="J119"/>
  <c r="BK131"/>
  <c r="BK128"/>
  <c i="2" r="BK127"/>
  <c r="BK129"/>
  <c r="BK133"/>
  <c r="J150"/>
  <c r="BK130"/>
  <c r="J122"/>
  <c i="3" r="J129"/>
  <c r="J121"/>
  <c r="J131"/>
  <c i="4" r="BK123"/>
  <c i="2" r="BK142"/>
  <c r="BK144"/>
  <c r="BK153"/>
  <c r="J120"/>
  <c r="J145"/>
  <c i="3" r="J137"/>
  <c r="BK137"/>
  <c r="J125"/>
  <c r="BK129"/>
  <c i="4" r="BK130"/>
  <c i="2" r="J134"/>
  <c r="J139"/>
  <c r="J142"/>
  <c r="J149"/>
  <c i="3" r="J127"/>
  <c r="BK120"/>
  <c r="BK135"/>
  <c r="BK132"/>
  <c i="4" r="J128"/>
  <c i="2" r="J140"/>
  <c r="J130"/>
  <c r="J147"/>
  <c r="BK152"/>
  <c r="BK143"/>
  <c r="BK151"/>
  <c r="BK128"/>
  <c r="BK123"/>
  <c i="3" r="BK125"/>
  <c r="BK127"/>
  <c r="BK133"/>
  <c i="4" r="BK127"/>
  <c r="J127"/>
  <c i="2" r="BK132"/>
  <c r="BK124"/>
  <c r="BK139"/>
  <c r="J123"/>
  <c i="1" r="AS94"/>
  <c i="3" r="BK121"/>
  <c r="J133"/>
  <c r="J132"/>
  <c i="4" r="J126"/>
  <c r="J123"/>
  <c i="2" r="J141"/>
  <c r="J121"/>
  <c r="J127"/>
  <c r="BK140"/>
  <c r="J138"/>
  <c r="BK126"/>
  <c i="3" r="BK134"/>
  <c r="BK136"/>
  <c r="J126"/>
  <c r="BK122"/>
  <c r="J124"/>
  <c i="4" r="J130"/>
  <c r="BK125"/>
  <c i="2" r="BK145"/>
  <c r="J129"/>
  <c r="BK150"/>
  <c l="1" r="R119"/>
  <c r="P136"/>
  <c r="R136"/>
  <c r="T119"/>
  <c i="3" r="T118"/>
  <c r="T117"/>
  <c r="BK118"/>
  <c r="J118"/>
  <c r="J97"/>
  <c r="R118"/>
  <c r="R117"/>
  <c i="2" r="BK119"/>
  <c r="J119"/>
  <c r="J97"/>
  <c r="P119"/>
  <c r="P118"/>
  <c i="1" r="AU95"/>
  <c i="3" r="P118"/>
  <c r="P117"/>
  <c i="1" r="AU96"/>
  <c i="2" r="T136"/>
  <c r="BK136"/>
  <c r="J136"/>
  <c r="J98"/>
  <c i="4" r="BK122"/>
  <c r="J122"/>
  <c r="J98"/>
  <c r="BK129"/>
  <c r="J129"/>
  <c r="J100"/>
  <c i="3" r="BK117"/>
  <c r="J117"/>
  <c r="J96"/>
  <c i="4" r="BG125"/>
  <c r="E110"/>
  <c r="BG130"/>
  <c r="BG126"/>
  <c r="J89"/>
  <c r="BG127"/>
  <c r="BG128"/>
  <c r="BG123"/>
  <c i="3" r="BG125"/>
  <c r="BG119"/>
  <c r="E85"/>
  <c r="BG120"/>
  <c r="BG123"/>
  <c r="J89"/>
  <c r="BG132"/>
  <c r="BG127"/>
  <c r="BG121"/>
  <c r="BG128"/>
  <c r="BG130"/>
  <c i="2" r="BK118"/>
  <c r="J118"/>
  <c i="3" r="BG122"/>
  <c r="BG124"/>
  <c r="BG126"/>
  <c r="BG129"/>
  <c r="BG131"/>
  <c r="BG133"/>
  <c r="BG134"/>
  <c r="BG137"/>
  <c r="BG135"/>
  <c r="BG136"/>
  <c i="2" r="BG126"/>
  <c r="BG131"/>
  <c r="BG133"/>
  <c r="BG139"/>
  <c r="BG143"/>
  <c r="BG128"/>
  <c r="BG141"/>
  <c r="J112"/>
  <c r="BG120"/>
  <c r="BG124"/>
  <c r="BG122"/>
  <c r="BG135"/>
  <c r="BG140"/>
  <c r="BG146"/>
  <c r="BG130"/>
  <c r="BG134"/>
  <c r="BG137"/>
  <c r="BG153"/>
  <c r="E108"/>
  <c r="BG138"/>
  <c r="BG129"/>
  <c r="BG132"/>
  <c r="BG142"/>
  <c r="BG144"/>
  <c r="BG147"/>
  <c r="BG149"/>
  <c r="BG145"/>
  <c r="BG125"/>
  <c r="BG123"/>
  <c r="BG121"/>
  <c r="BG148"/>
  <c r="BG150"/>
  <c r="BG152"/>
  <c r="BG127"/>
  <c r="BG151"/>
  <c i="3" r="F34"/>
  <c i="1" r="BA96"/>
  <c i="4" r="F36"/>
  <c i="1" r="BC97"/>
  <c i="2" r="F37"/>
  <c i="1" r="BD95"/>
  <c i="3" r="J34"/>
  <c i="1" r="AW96"/>
  <c i="4" r="J33"/>
  <c i="1" r="AV97"/>
  <c i="2" r="F34"/>
  <c i="1" r="BA95"/>
  <c i="2" r="J33"/>
  <c i="1" r="AV95"/>
  <c i="2" r="F36"/>
  <c i="1" r="BC95"/>
  <c i="2" r="J30"/>
  <c i="4" r="F33"/>
  <c i="1" r="AZ97"/>
  <c i="2" r="J34"/>
  <c i="1" r="AW95"/>
  <c i="3" r="F36"/>
  <c i="1" r="BC96"/>
  <c i="4" r="F34"/>
  <c i="1" r="BA97"/>
  <c i="2" r="F33"/>
  <c i="1" r="AZ95"/>
  <c i="3" r="F33"/>
  <c i="1" r="AZ96"/>
  <c i="3" r="F37"/>
  <c i="1" r="BD96"/>
  <c i="4" r="F37"/>
  <c i="1" r="BD97"/>
  <c i="3" r="J33"/>
  <c i="1" r="AV96"/>
  <c i="4" r="J34"/>
  <c i="1" r="AW97"/>
  <c i="2" l="1" r="T118"/>
  <c r="R118"/>
  <c i="4" r="BK124"/>
  <c r="J124"/>
  <c r="J99"/>
  <c r="BK121"/>
  <c r="J121"/>
  <c r="J97"/>
  <c i="1" r="AG95"/>
  <c i="2" r="J96"/>
  <c r="J39"/>
  <c i="1" r="AU94"/>
  <c i="3" r="F35"/>
  <c i="1" r="BB96"/>
  <c i="4" r="F35"/>
  <c i="1" r="BB97"/>
  <c i="3" r="J30"/>
  <c i="1" r="AG96"/>
  <c r="BD94"/>
  <c r="W33"/>
  <c i="2" r="F35"/>
  <c i="1" r="BB95"/>
  <c r="AT95"/>
  <c r="AT97"/>
  <c r="BC94"/>
  <c r="W32"/>
  <c r="AT96"/>
  <c r="AZ94"/>
  <c r="AV94"/>
  <c r="AK29"/>
  <c r="BA94"/>
  <c r="W30"/>
  <c i="4" l="1" r="BK120"/>
  <c r="J120"/>
  <c r="J96"/>
  <c i="1" r="AN96"/>
  <c i="3" r="J39"/>
  <c i="1" r="AN95"/>
  <c r="BB94"/>
  <c r="W31"/>
  <c r="AW94"/>
  <c r="AK30"/>
  <c r="W29"/>
  <c r="AY94"/>
  <c i="4" l="1" r="J30"/>
  <c i="1" r="AG97"/>
  <c r="AT94"/>
  <c r="AX94"/>
  <c i="4" l="1" r="J39"/>
  <c i="1" r="AG94"/>
  <c r="AK26"/>
  <c r="AN97"/>
  <c r="AK3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<sst xmlns="http://schemas.openxmlformats.org/spreadsheetml/2006/main">
  <si>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</si>
  <si>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</si>
  <si>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</si>
  <si>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</si>
  <si>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</si>
  <si>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{cef35546-921d-4355-a684-0ce28ebf6053}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</si>
  <si>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</si>
  <si>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</si>
  <si>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</si>
  <si>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</si>
  <si>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</si>
  <si>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</si>
  <si>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</si>
  <si>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2023/3</t>
  </si>
  <si>
    <t>Stavba:</t>
  </si>
  <si>
    <t>Oprava kabelizace v úseku Nové Město na Moravě - Žďár nad Sázavou I. etapa</t>
  </si>
  <si>
    <t>KSO:</t>
  </si>
  <si>
    <t>CC-CZ:</t>
  </si>
  <si>
    <t>Místo:</t>
  </si>
  <si>
    <t xml:space="preserve"> </t>
  </si>
  <si>
    <t>Datum:</t>
  </si>
  <si>
    <t>6. 1. 2023</t>
  </si>
  <si>
    <t>Zadavatel:</t>
  </si>
  <si>
    <t>IČ:</t>
  </si>
  <si>
    <t>70994234</t>
  </si>
  <si>
    <t>Správa železnic, státní organizace</t>
  </si>
  <si>
    <t>DIČ:</t>
  </si>
  <si>
    <t>CZ70994234</t>
  </si>
  <si>
    <t>Zhotovitel:</t>
  </si>
  <si>
    <t>26245507</t>
  </si>
  <si>
    <t>AK signal Brno a.s.</t>
  </si>
  <si>
    <t>CZ26245507</t>
  </si>
  <si>
    <t>Projektant:</t>
  </si>
  <si>
    <t>True</t>
  </si>
  <si>
    <t>Zpracovatel:</t>
  </si>
  <si>
    <t>Martererová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</si>
  <si>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</si>
  <si>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</si>
  <si>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</si>
  <si>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</si>
  <si>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</si>
  <si>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</si>
  <si>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</si>
  <si>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</si>
  <si>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</si>
  <si>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</si>
  <si>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</si>
  <si>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</si>
  <si>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</si>
  <si>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</si>
  <si>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</si>
  <si>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</si>
  <si>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</si>
  <si>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</si>
  <si>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</si>
  <si>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</si>
  <si>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</si>
  <si>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</si>
  <si>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</si>
  <si>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</si>
  <si>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</si>
  <si>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</si>
  <si>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</si>
  <si>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</si>
  <si>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</si>
  <si>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</si>
  <si>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</si>
  <si>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</si>
  <si>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</si>
  <si>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</si>
  <si>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</si>
  <si>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</si>
  <si>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</si>
  <si>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</si>
  <si>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</si>
  <si>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</si>
  <si>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</si>
  <si>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</si>
  <si>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</si>
  <si>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</si>
  <si>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</si>
  <si>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</si>
  <si>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</si>
  <si>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Sborník - Oprava kabelizace km 46,930 - 43,349</t>
  </si>
  <si>
    <t>STA</t>
  </si>
  <si>
    <t>1</t>
  </si>
  <si>
    <t>{aee7c454-6fc6-42f0-a468-68045cc33b0c}</t>
  </si>
  <si>
    <t>2</t>
  </si>
  <si>
    <t>02</t>
  </si>
  <si>
    <t>ÚRS - Zemní práce km 46,930 - 43,349</t>
  </si>
  <si>
    <t>{f13d8f4c-f711-415b-aacf-493c636405f3}</t>
  </si>
  <si>
    <t>03</t>
  </si>
  <si>
    <t>VRN</t>
  </si>
  <si>
    <t>{5c3bbc3e-3390-4317-8f39-4e644dbf9d1d}</t>
  </si>
  <si>
    <t>KRYCÍ LIST SOUPISU PRACÍ</t>
  </si>
  <si>
    <t>Objekt:</t>
  </si>
  <si>
    <t>01 - Sborník - Oprava kabelizace km 46,930 - 43,349</t>
  </si>
  <si>
    <t>REKAPITULACE ČLENĚNÍ SOUPISU PRACÍ</t>
  </si>
  <si>
    <t>Kód dílu - Popis</t>
  </si>
  <si>
    <t>Cena celkem [CZK]</t>
  </si>
  <si>
    <t>Náklady ze soupisu prací</t>
  </si>
  <si>
    <t>-1</t>
  </si>
  <si>
    <t>D01 - Dodávky</t>
  </si>
  <si>
    <t>M01 - Montáž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</si>
  <si>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</si>
  <si>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</si>
  <si>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</si>
  <si>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</si>
  <si>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</si>
  <si>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</si>
  <si>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</si>
  <si>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</si>
  <si>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</si>
  <si>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</si>
  <si>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</si>
  <si>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</si>
  <si>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</si>
  <si>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D01</t>
  </si>
  <si>
    <t>Dodávky</t>
  </si>
  <si>
    <t>ROZPOCET</t>
  </si>
  <si>
    <t>M</t>
  </si>
  <si>
    <t>7491100350</t>
  </si>
  <si>
    <t>Trubková vedení Pevné elektroinstalační trubky 06040 pr.40 750N HDPE tmš B</t>
  </si>
  <si>
    <t>m</t>
  </si>
  <si>
    <t>8</t>
  </si>
  <si>
    <t>4</t>
  </si>
  <si>
    <t>497868754</t>
  </si>
  <si>
    <t>274604863</t>
  </si>
  <si>
    <t>3</t>
  </si>
  <si>
    <t>1248453968</t>
  </si>
  <si>
    <t>7492104620</t>
  </si>
  <si>
    <t>Spojovací vedení, podpěrné izolátory Spojky, ukončení pasu, ostatní Spojka HDPE 05040 pr.40</t>
  </si>
  <si>
    <t>kus</t>
  </si>
  <si>
    <t>-2058278848</t>
  </si>
  <si>
    <t>5</t>
  </si>
  <si>
    <t>7593501143</t>
  </si>
  <si>
    <t xml:space="preserve">Trasy kabelového vedení Chráničky optického kabelu HDPE Koncová zátka Jackmoon  38-46 mm</t>
  </si>
  <si>
    <t>2007289335</t>
  </si>
  <si>
    <t>6</t>
  </si>
  <si>
    <t>7590520934</t>
  </si>
  <si>
    <t>Venkovní vedení kabelová - metalické sítě Plněné, armované Al dráty, ochranný obal z PE 4x0,8 TCEPKPFLEZE 15 x 4 x 0,8</t>
  </si>
  <si>
    <t>1460159539</t>
  </si>
  <si>
    <t>7</t>
  </si>
  <si>
    <t>7590521514</t>
  </si>
  <si>
    <t>Venkovní vedení kabelová - metalické sítě Plněné, párované s ochr. vodičem TCEKPFLEY 3 P 1,0 D</t>
  </si>
  <si>
    <t>-1386094475</t>
  </si>
  <si>
    <t>7590521529</t>
  </si>
  <si>
    <t>Venkovní vedení kabelová - metalické sítě Plněné, párované s ochr. vodičem TCEKPFLEY 7 P 1,0 D</t>
  </si>
  <si>
    <t>773302407</t>
  </si>
  <si>
    <t>9</t>
  </si>
  <si>
    <t>7590541484</t>
  </si>
  <si>
    <t>Slaboproudé rozvody, kabely pro přívod a vnitřní instalaci Spojky metalických kabelů a příslušenství Teplem smrštitelná zesílená spojka pro netlakované kabely XAGA 500-75/15-400/EZE</t>
  </si>
  <si>
    <t>1350788601</t>
  </si>
  <si>
    <t>10</t>
  </si>
  <si>
    <t>7593501820</t>
  </si>
  <si>
    <t>Trasy kabelového vedení Lokátory a markery Ball Marker 1408-XR, fialový zabezpečováci</t>
  </si>
  <si>
    <t>906205803</t>
  </si>
  <si>
    <t>11</t>
  </si>
  <si>
    <t>7593500110</t>
  </si>
  <si>
    <t>Trasy kabelového vedení Kabelové žlaby (120x100) spodní + vrchní díl plast</t>
  </si>
  <si>
    <t>-747887052</t>
  </si>
  <si>
    <t>12</t>
  </si>
  <si>
    <t>7593500115</t>
  </si>
  <si>
    <t>Trasy kabelového vedení Kabelové žlaby (120x100) spojka plast</t>
  </si>
  <si>
    <t>1703059362</t>
  </si>
  <si>
    <t>13</t>
  </si>
  <si>
    <t>7593500120</t>
  </si>
  <si>
    <t>Trasy kabelového vedení Kabelové žlaby (120x100) ohyb xx° + vrchní díl plast</t>
  </si>
  <si>
    <t>1132897780</t>
  </si>
  <si>
    <t>14</t>
  </si>
  <si>
    <t>7590130240</t>
  </si>
  <si>
    <t>Rozdělovače, rozváděče SIS 1 sloupkový rozvaděč</t>
  </si>
  <si>
    <t>-838439655</t>
  </si>
  <si>
    <t>7593500940</t>
  </si>
  <si>
    <t>Trasy kabelového vedení Ohebná dvouplášťová korugovaná chránička 110/92 smotek</t>
  </si>
  <si>
    <t>1897974628</t>
  </si>
  <si>
    <t>16</t>
  </si>
  <si>
    <t>7593500600</t>
  </si>
  <si>
    <t>Trasy kabelového vedení Kabelové krycí desky a pásy Fólie výstražná modrá š. 34cm (HM0673909991034)</t>
  </si>
  <si>
    <t>-1345950261</t>
  </si>
  <si>
    <t>M01</t>
  </si>
  <si>
    <t>Montáž</t>
  </si>
  <si>
    <t>17</t>
  </si>
  <si>
    <t>K</t>
  </si>
  <si>
    <t>7593505202</t>
  </si>
  <si>
    <t>Uložení HDPE trubky pro optický kabel do výkopu bez zřízení lože a bez krytí</t>
  </si>
  <si>
    <t>64</t>
  </si>
  <si>
    <t>103531991</t>
  </si>
  <si>
    <t>18</t>
  </si>
  <si>
    <t>7590525223</t>
  </si>
  <si>
    <t>Montáž kabelu návěstního s jádrem 0,8 mm Cu TCEKEZE do 100 XN</t>
  </si>
  <si>
    <t>338301830</t>
  </si>
  <si>
    <t>19</t>
  </si>
  <si>
    <t>7590525230</t>
  </si>
  <si>
    <t>Montáž kabelu návěstního volně uloženého s jádrem 1 mm Cu TCEKEZE, TCEKFE, TCEKPFLEY, TCEKPFLEZE do 7 P</t>
  </si>
  <si>
    <t>-553430574</t>
  </si>
  <si>
    <t>20</t>
  </si>
  <si>
    <t>7593505220</t>
  </si>
  <si>
    <t>Montáž spojky Plasson na HDPE trubce rovné nebo redukční</t>
  </si>
  <si>
    <t>-724207017</t>
  </si>
  <si>
    <t>7590525404</t>
  </si>
  <si>
    <t>Montáž spojky rovné metalické do 100 XN</t>
  </si>
  <si>
    <t>-1519984210</t>
  </si>
  <si>
    <t>22</t>
  </si>
  <si>
    <t>7590555102</t>
  </si>
  <si>
    <t>Montáž formy pro kabely TCEKE, TCEKFY, TCEKY, TCEKEZE, TCEKEY do 3 P 1,0</t>
  </si>
  <si>
    <t>880920136</t>
  </si>
  <si>
    <t>23</t>
  </si>
  <si>
    <t>7590555106</t>
  </si>
  <si>
    <t>Montáž formy pro kabely TCEKE, TCEKFY, TCEKY, TCEKEZE, TCEKEY do 7 P 1,0</t>
  </si>
  <si>
    <t>1355806121</t>
  </si>
  <si>
    <t>24</t>
  </si>
  <si>
    <t>7593505270</t>
  </si>
  <si>
    <t>Montáž kabelového označníku Ball Marker</t>
  </si>
  <si>
    <t>-354914281</t>
  </si>
  <si>
    <t>25</t>
  </si>
  <si>
    <t>7593505240</t>
  </si>
  <si>
    <t>Montáž koncovky nebo záslepky Plasson na HDPE trubku</t>
  </si>
  <si>
    <t>212816614</t>
  </si>
  <si>
    <t>26</t>
  </si>
  <si>
    <t>7593505102</t>
  </si>
  <si>
    <t>Zatažení ochranné trubky HDPE do chráničky 110 mm</t>
  </si>
  <si>
    <t>-166738496</t>
  </si>
  <si>
    <t>27</t>
  </si>
  <si>
    <t>7598035190</t>
  </si>
  <si>
    <t>Kontrola průchodnosti trubky pro optický kabel</t>
  </si>
  <si>
    <t>km</t>
  </si>
  <si>
    <t>-1812588894</t>
  </si>
  <si>
    <t>28</t>
  </si>
  <si>
    <t>7598035170</t>
  </si>
  <si>
    <t>Kontrola tlakutěsnosti HDPE trubky v úseku do 2 000 m</t>
  </si>
  <si>
    <t>-1146719689</t>
  </si>
  <si>
    <t>29</t>
  </si>
  <si>
    <t>7590525689</t>
  </si>
  <si>
    <t>Montáž ukončení celoplastového kabelu v závěru nebo rozvaděči se zářezovými svorkovnicemi bez pancíře do 100 žil</t>
  </si>
  <si>
    <t>-898038124</t>
  </si>
  <si>
    <t>30</t>
  </si>
  <si>
    <t>7590525710</t>
  </si>
  <si>
    <t>Montáž ukončení celoplastového kabelu v závěru nebo rozvaděči se svorkovnicemi Sv12 bez pancíře 3p</t>
  </si>
  <si>
    <t>-85253642</t>
  </si>
  <si>
    <t>31</t>
  </si>
  <si>
    <t>7590525712</t>
  </si>
  <si>
    <t>Montáž ukončení celoplastového kabelu v závěru nebo rozvaděči se svorkovnicemi Sv12 bez pancíře 7p</t>
  </si>
  <si>
    <t>1472969467</t>
  </si>
  <si>
    <t>32</t>
  </si>
  <si>
    <t>7598025005</t>
  </si>
  <si>
    <t>Měření dálkových kabelů stejnosměrné kontrolní kabelů čtyřky</t>
  </si>
  <si>
    <t>-200825475</t>
  </si>
  <si>
    <t>33</t>
  </si>
  <si>
    <t>7590525671</t>
  </si>
  <si>
    <t>Montáž ukončení celoplastového kabelu v závěru nebo rozvaděči se zářezovými svorkovnicemi zářezová technologie LSA do 20 čtyřek</t>
  </si>
  <si>
    <t>-1965940588</t>
  </si>
  <si>
    <t>02 - ÚRS - Zemní práce km 46,930 - 43,349</t>
  </si>
  <si>
    <t>M - Práce a dodávky M</t>
  </si>
  <si>
    <t>Práce a dodávky M</t>
  </si>
  <si>
    <t>460010023</t>
  </si>
  <si>
    <t>Vytyčení trasy vedení kabelového podzemního v terénu volném</t>
  </si>
  <si>
    <t>-1063978759</t>
  </si>
  <si>
    <t>HZS4151</t>
  </si>
  <si>
    <t>Hodinová zúčtovací sazba mechanik</t>
  </si>
  <si>
    <t>hod</t>
  </si>
  <si>
    <t>512</t>
  </si>
  <si>
    <t>1041721780</t>
  </si>
  <si>
    <t>460030021</t>
  </si>
  <si>
    <t>Odstranění dřevitého porostu z křovin a stromů měkkého středně hustého při elektromontážích</t>
  </si>
  <si>
    <t>m2</t>
  </si>
  <si>
    <t>1335995197</t>
  </si>
  <si>
    <t>460161313</t>
  </si>
  <si>
    <t>Hloubení kabelových rýh ručně š 50 cm hl 120 cm v hornině tř II skupiny 4</t>
  </si>
  <si>
    <t>948578247</t>
  </si>
  <si>
    <t>460161263</t>
  </si>
  <si>
    <t>Hloubení kabelových rýh ručně š 50 cm hl 70 cm v hornině tř II skupiny 4</t>
  </si>
  <si>
    <t>-932075663</t>
  </si>
  <si>
    <t>460161183</t>
  </si>
  <si>
    <t>Hloubení kabelových rýh ručně š 35 cm hl 90 cm v hornině tř II skupiny 4</t>
  </si>
  <si>
    <t>-1741269631</t>
  </si>
  <si>
    <t>460661111</t>
  </si>
  <si>
    <t>Kabelové lože z písku pro kabely nn bez zakrytí š lože do 35 cm</t>
  </si>
  <si>
    <t>694503840</t>
  </si>
  <si>
    <t>460631214</t>
  </si>
  <si>
    <t>Řízené horizontální vrtání při elektromontážích v hornině tř. těžitelnosti I a II skupiny 1 až 4 vnějšího průměru přes 140 do 180 mm</t>
  </si>
  <si>
    <t>-1308318753</t>
  </si>
  <si>
    <t>28613118</t>
  </si>
  <si>
    <t>trubka vodovodní PE100 PN 16 SDR11 160x14,6mm</t>
  </si>
  <si>
    <t>1336951461</t>
  </si>
  <si>
    <t>460632114</t>
  </si>
  <si>
    <t>Startovací jáma pro protlak výkop včetně zásypu ručně v hornině tř. těžitelnosti II skupiny 4</t>
  </si>
  <si>
    <t>-1414078810</t>
  </si>
  <si>
    <t>460632214</t>
  </si>
  <si>
    <t>Koncová jáma pro protlak výkop včetně zásypu ručně v hornině tř. těžitelnosti II skupiny 4</t>
  </si>
  <si>
    <t>1586907398</t>
  </si>
  <si>
    <t>460671113</t>
  </si>
  <si>
    <t>Výstražná fólie pro krytí kabelů šířky 34 cm</t>
  </si>
  <si>
    <t>1491277969</t>
  </si>
  <si>
    <t>460431273</t>
  </si>
  <si>
    <t>Zásyp kabelových rýh ručně se zhutněním š 50 cm hl 70 cm z horniny tř II skupiny 4</t>
  </si>
  <si>
    <t>-112795501</t>
  </si>
  <si>
    <t>460431193</t>
  </si>
  <si>
    <t>Zásyp kabelových rýh ručně se zhutněním š 35 cm hl 90 cm z horniny tř II skupiny 4</t>
  </si>
  <si>
    <t>-516196051</t>
  </si>
  <si>
    <t>460431333</t>
  </si>
  <si>
    <t>Zásyp kabelových rýh ručně se zhutněním š 50 cm hl 120 cm z horniny tř II skupiny 4</t>
  </si>
  <si>
    <t>967044597</t>
  </si>
  <si>
    <t>460481131</t>
  </si>
  <si>
    <t>Úprava pláně při elektromontážích v hornině třídy těžitelnosti II skupiny 4 bez zhutnění ručně</t>
  </si>
  <si>
    <t>-260186260</t>
  </si>
  <si>
    <t>220260721</t>
  </si>
  <si>
    <t>Montáž kabelového žlabu děrovaného nebo neděrovaného [MARS] 62/50 mm</t>
  </si>
  <si>
    <t>-1379675472</t>
  </si>
  <si>
    <t>34575493</t>
  </si>
  <si>
    <t>žlab kabelový pozinkovaný 2m/ks 100X125</t>
  </si>
  <si>
    <t>1509385485</t>
  </si>
  <si>
    <t>34575523</t>
  </si>
  <si>
    <t>koleno žlabu pozinkované 45° 45X100X125</t>
  </si>
  <si>
    <t>-1214622006</t>
  </si>
  <si>
    <t>03 - VRN</t>
  </si>
  <si>
    <t xml:space="preserve">    46-M - Zemní práce při extr.mont.pracích</t>
  </si>
  <si>
    <t>VRN - Vedlejší rozpočtové náklady</t>
  </si>
  <si>
    <t xml:space="preserve">    VRN8 - Přesun stavebních kapacit</t>
  </si>
  <si>
    <t>46-M</t>
  </si>
  <si>
    <t>Zemní práce při extr.mont.pracích</t>
  </si>
  <si>
    <t>460010025</t>
  </si>
  <si>
    <t>Vytyčení trasy inženýrských sítí v zastavěném prostoru</t>
  </si>
  <si>
    <t>1142442410</t>
  </si>
  <si>
    <t>Vedlejší rozpočtové náklady</t>
  </si>
  <si>
    <t>022101001</t>
  </si>
  <si>
    <t>Geodetické práce Geodetické práce před opravou</t>
  </si>
  <si>
    <t>%</t>
  </si>
  <si>
    <t>1024</t>
  </si>
  <si>
    <t>-1932545100</t>
  </si>
  <si>
    <t>022101021</t>
  </si>
  <si>
    <t>Geodetické práce Geodetické práce po ukončení opravy</t>
  </si>
  <si>
    <t>1383406757</t>
  </si>
  <si>
    <t>033101001</t>
  </si>
  <si>
    <t>Provozní vlivy Rušení prací silničním provozem při výskytu aut za směnu 8,5 hod. do 250</t>
  </si>
  <si>
    <t>-1633301233</t>
  </si>
  <si>
    <t>033121001</t>
  </si>
  <si>
    <t>Provozní vlivy Rušení prací železničním provozem širá trať nebo dopravny s kolejovým rozvětvením s počtem vlaků za směnu 8,5 hod. do 25</t>
  </si>
  <si>
    <t>1893746245</t>
  </si>
  <si>
    <t>VRN8</t>
  </si>
  <si>
    <t>Přesun stavebních kapacit</t>
  </si>
  <si>
    <t>081002000</t>
  </si>
  <si>
    <t>Doprava zaměstnanců</t>
  </si>
  <si>
    <t>soubor</t>
  </si>
  <si>
    <t>-809048944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</si>
</sst>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3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2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3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4" fillId="0" borderId="14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4" fillId="0" borderId="14" xfId="0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3" borderId="6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7" fillId="3" borderId="7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right" vertical="center"/>
    </xf>
    <xf numFmtId="0" fontId="17" fillId="3" borderId="8" xfId="0" applyFont="1" applyFill="1" applyBorder="1" applyAlignment="1" applyProtection="1">
      <alignment horizontal="left" vertical="center"/>
    </xf>
    <xf numFmtId="0" fontId="17" fillId="3" borderId="0" xfId="0" applyFont="1" applyFill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7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7" fillId="3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7" fillId="3" borderId="16" xfId="0" applyFont="1" applyFill="1" applyBorder="1" applyAlignment="1" applyProtection="1">
      <alignment horizontal="center" vertical="center" wrapText="1"/>
    </xf>
    <xf numFmtId="0" fontId="17" fillId="3" borderId="17" xfId="0" applyFont="1" applyFill="1" applyBorder="1" applyAlignment="1" applyProtection="1">
      <alignment horizontal="center" vertical="center" wrapText="1"/>
    </xf>
    <xf numFmtId="0" fontId="17" fillId="3" borderId="18" xfId="0" applyFont="1" applyFill="1" applyBorder="1" applyAlignment="1" applyProtection="1">
      <alignment horizontal="center" vertical="center" wrapText="1"/>
    </xf>
    <xf numFmtId="0" fontId="17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</xf>
    <xf numFmtId="49" fontId="29" fillId="0" borderId="22" xfId="0" applyNumberFormat="1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center" vertical="center" wrapText="1"/>
    </xf>
    <xf numFmtId="167" fontId="29" fillId="0" borderId="22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30" fillId="0" borderId="22" xfId="0" applyFont="1" applyBorder="1" applyAlignment="1" applyProtection="1">
      <alignment vertical="center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 applyProtection="1">
      <alignment horizontal="left" vertical="center"/>
    </xf>
    <xf numFmtId="0" fontId="29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7" fillId="0" borderId="22" xfId="0" applyFont="1" applyBorder="1" applyAlignment="1" applyProtection="1">
      <alignment horizontal="center" vertical="center"/>
    </xf>
    <xf numFmtId="49" fontId="17" fillId="0" borderId="22" xfId="0" applyNumberFormat="1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167" fontId="17" fillId="0" borderId="22" xfId="0" applyNumberFormat="1" applyFont="1" applyBorder="1" applyAlignment="1" applyProtection="1">
      <alignment vertical="center"/>
    </xf>
    <xf numFmtId="4" fontId="17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center" vertical="center"/>
    </xf>
    <xf numFmtId="0" fontId="18" fillId="0" borderId="19" xfId="0" applyFont="1" applyBorder="1" applyAlignment="1" applyProtection="1">
      <alignment horizontal="left" vertical="center"/>
    </xf>
    <xf numFmtId="0" fontId="18" fillId="0" borderId="20" xfId="0" applyFont="1" applyBorder="1" applyAlignment="1" applyProtection="1">
      <alignment horizontal="center" vertical="center"/>
    </xf>
    <xf numFmtId="166" fontId="18" fillId="0" borderId="20" xfId="0" applyNumberFormat="1" applyFont="1" applyBorder="1" applyAlignment="1" applyProtection="1">
      <alignment vertical="center"/>
    </xf>
    <xf numFmtId="166" fontId="18" fillId="0" borderId="21" xfId="0" applyNumberFormat="1" applyFont="1" applyBorder="1" applyAlignment="1" applyProtection="1">
      <alignment vertical="center"/>
    </xf>
    <xf numFmtId="0" fontId="29" fillId="0" borderId="19" xfId="0" applyFont="1" applyBorder="1" applyAlignment="1" applyProtection="1">
      <alignment horizontal="left" vertical="center"/>
    </xf>
    <xf numFmtId="0" fontId="29" fillId="0" borderId="20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S4" s="14" t="s">
        <v>11</v>
      </c>
    </row>
    <row r="5" s="1" customFormat="1" ht="12" customHeight="1">
      <c r="B5" s="18"/>
      <c r="C5" s="19"/>
      <c r="D5" s="22" t="s">
        <v>12</v>
      </c>
      <c r="E5" s="19"/>
      <c r="F5" s="19"/>
      <c r="G5" s="19"/>
      <c r="H5" s="19"/>
      <c r="I5" s="19"/>
      <c r="J5" s="19"/>
      <c r="K5" s="23" t="s">
        <v>13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S5" s="14" t="s">
        <v>6</v>
      </c>
    </row>
    <row r="6" s="1" customFormat="1" ht="36.96" customHeight="1">
      <c r="B6" s="18"/>
      <c r="C6" s="19"/>
      <c r="D6" s="24" t="s">
        <v>14</v>
      </c>
      <c r="E6" s="19"/>
      <c r="F6" s="19"/>
      <c r="G6" s="19"/>
      <c r="H6" s="19"/>
      <c r="I6" s="19"/>
      <c r="J6" s="19"/>
      <c r="K6" s="25" t="s">
        <v>15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S6" s="14" t="s">
        <v>6</v>
      </c>
    </row>
    <row r="7" s="1" customFormat="1" ht="12" customHeight="1">
      <c r="B7" s="18"/>
      <c r="C7" s="19"/>
      <c r="D7" s="26" t="s">
        <v>16</v>
      </c>
      <c r="E7" s="19"/>
      <c r="F7" s="19"/>
      <c r="G7" s="19"/>
      <c r="H7" s="19"/>
      <c r="I7" s="19"/>
      <c r="J7" s="19"/>
      <c r="K7" s="23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17</v>
      </c>
      <c r="AL7" s="19"/>
      <c r="AM7" s="19"/>
      <c r="AN7" s="23" t="s">
        <v>1</v>
      </c>
      <c r="AO7" s="19"/>
      <c r="AP7" s="19"/>
      <c r="AQ7" s="19"/>
      <c r="AR7" s="17"/>
      <c r="BS7" s="14" t="s">
        <v>6</v>
      </c>
    </row>
    <row r="8" s="1" customFormat="1" ht="12" customHeight="1">
      <c r="B8" s="18"/>
      <c r="C8" s="19"/>
      <c r="D8" s="26" t="s">
        <v>18</v>
      </c>
      <c r="E8" s="19"/>
      <c r="F8" s="19"/>
      <c r="G8" s="19"/>
      <c r="H8" s="19"/>
      <c r="I8" s="19"/>
      <c r="J8" s="19"/>
      <c r="K8" s="23" t="s">
        <v>19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20</v>
      </c>
      <c r="AL8" s="19"/>
      <c r="AM8" s="19"/>
      <c r="AN8" s="23" t="s">
        <v>21</v>
      </c>
      <c r="AO8" s="19"/>
      <c r="AP8" s="19"/>
      <c r="AQ8" s="19"/>
      <c r="AR8" s="17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S9" s="14" t="s">
        <v>6</v>
      </c>
    </row>
    <row r="10" s="1" customFormat="1" ht="12" customHeight="1">
      <c r="B10" s="18"/>
      <c r="C10" s="19"/>
      <c r="D10" s="26" t="s">
        <v>22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23</v>
      </c>
      <c r="AL10" s="19"/>
      <c r="AM10" s="19"/>
      <c r="AN10" s="23" t="s">
        <v>24</v>
      </c>
      <c r="AO10" s="19"/>
      <c r="AP10" s="19"/>
      <c r="AQ10" s="19"/>
      <c r="AR10" s="17"/>
      <c r="BS10" s="14" t="s">
        <v>6</v>
      </c>
    </row>
    <row r="11" s="1" customFormat="1" ht="18.48" customHeight="1">
      <c r="B11" s="18"/>
      <c r="C11" s="19"/>
      <c r="D11" s="19"/>
      <c r="E11" s="23" t="s">
        <v>25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26</v>
      </c>
      <c r="AL11" s="19"/>
      <c r="AM11" s="19"/>
      <c r="AN11" s="23" t="s">
        <v>27</v>
      </c>
      <c r="AO11" s="19"/>
      <c r="AP11" s="19"/>
      <c r="AQ11" s="19"/>
      <c r="AR11" s="17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S12" s="14" t="s">
        <v>6</v>
      </c>
    </row>
    <row r="13" s="1" customFormat="1" ht="12" customHeight="1">
      <c r="B13" s="18"/>
      <c r="C13" s="19"/>
      <c r="D13" s="26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23</v>
      </c>
      <c r="AL13" s="19"/>
      <c r="AM13" s="19"/>
      <c r="AN13" s="23" t="s">
        <v>29</v>
      </c>
      <c r="AO13" s="19"/>
      <c r="AP13" s="19"/>
      <c r="AQ13" s="19"/>
      <c r="AR13" s="17"/>
      <c r="BS13" s="14" t="s">
        <v>6</v>
      </c>
    </row>
    <row r="14">
      <c r="B14" s="18"/>
      <c r="C14" s="19"/>
      <c r="D14" s="19"/>
      <c r="E14" s="23" t="s">
        <v>30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6" t="s">
        <v>26</v>
      </c>
      <c r="AL14" s="19"/>
      <c r="AM14" s="19"/>
      <c r="AN14" s="23" t="s">
        <v>31</v>
      </c>
      <c r="AO14" s="19"/>
      <c r="AP14" s="19"/>
      <c r="AQ14" s="19"/>
      <c r="AR14" s="17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S15" s="14" t="s">
        <v>4</v>
      </c>
    </row>
    <row r="16" s="1" customFormat="1" ht="12" customHeight="1">
      <c r="B16" s="18"/>
      <c r="C16" s="19"/>
      <c r="D16" s="26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23</v>
      </c>
      <c r="AL16" s="19"/>
      <c r="AM16" s="19"/>
      <c r="AN16" s="23" t="s">
        <v>1</v>
      </c>
      <c r="AO16" s="19"/>
      <c r="AP16" s="19"/>
      <c r="AQ16" s="19"/>
      <c r="AR16" s="17"/>
      <c r="BS16" s="14" t="s">
        <v>4</v>
      </c>
    </row>
    <row r="17" s="1" customFormat="1" ht="18.48" customHeight="1">
      <c r="B17" s="18"/>
      <c r="C17" s="19"/>
      <c r="D17" s="19"/>
      <c r="E17" s="23" t="s">
        <v>19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26</v>
      </c>
      <c r="AL17" s="19"/>
      <c r="AM17" s="19"/>
      <c r="AN17" s="23" t="s">
        <v>1</v>
      </c>
      <c r="AO17" s="19"/>
      <c r="AP17" s="19"/>
      <c r="AQ17" s="19"/>
      <c r="AR17" s="17"/>
      <c r="BS17" s="14" t="s">
        <v>33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S18" s="14" t="s">
        <v>6</v>
      </c>
    </row>
    <row r="19" s="1" customFormat="1" ht="12" customHeight="1">
      <c r="B19" s="18"/>
      <c r="C19" s="19"/>
      <c r="D19" s="26" t="s">
        <v>34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23</v>
      </c>
      <c r="AL19" s="19"/>
      <c r="AM19" s="19"/>
      <c r="AN19" s="23" t="s">
        <v>1</v>
      </c>
      <c r="AO19" s="19"/>
      <c r="AP19" s="19"/>
      <c r="AQ19" s="19"/>
      <c r="AR19" s="17"/>
      <c r="BS19" s="14" t="s">
        <v>6</v>
      </c>
    </row>
    <row r="20" s="1" customFormat="1" ht="18.48" customHeight="1">
      <c r="B20" s="18"/>
      <c r="C20" s="19"/>
      <c r="D20" s="19"/>
      <c r="E20" s="23" t="s">
        <v>35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26</v>
      </c>
      <c r="AL20" s="19"/>
      <c r="AM20" s="19"/>
      <c r="AN20" s="23" t="s">
        <v>1</v>
      </c>
      <c r="AO20" s="19"/>
      <c r="AP20" s="19"/>
      <c r="AQ20" s="19"/>
      <c r="AR20" s="17"/>
      <c r="BS20" s="14" t="s">
        <v>33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</row>
    <row r="22" s="1" customFormat="1" ht="12" customHeight="1">
      <c r="B22" s="18"/>
      <c r="C22" s="19"/>
      <c r="D22" s="26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</row>
    <row r="23" s="1" customFormat="1" ht="16.5" customHeight="1">
      <c r="B23" s="18"/>
      <c r="C23" s="19"/>
      <c r="D23" s="19"/>
      <c r="E23" s="27" t="s">
        <v>1</v>
      </c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19"/>
      <c r="AP23" s="19"/>
      <c r="AQ23" s="19"/>
      <c r="AR23" s="17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</row>
    <row r="25" s="1" customFormat="1" ht="6.96" customHeight="1">
      <c r="B25" s="18"/>
      <c r="C25" s="19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9"/>
      <c r="AQ25" s="19"/>
      <c r="AR25" s="17"/>
    </row>
    <row r="26" s="2" customFormat="1" ht="25.92" customHeight="1">
      <c r="A26" s="29"/>
      <c r="B26" s="30"/>
      <c r="C26" s="31"/>
      <c r="D26" s="32" t="s">
        <v>37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4">
        <f>ROUND(AG94,2)</f>
        <v>9444017.9499999993</v>
      </c>
      <c r="AL26" s="33"/>
      <c r="AM26" s="33"/>
      <c r="AN26" s="33"/>
      <c r="AO26" s="33"/>
      <c r="AP26" s="31"/>
      <c r="AQ26" s="31"/>
      <c r="AR26" s="35"/>
      <c r="BE26" s="29"/>
    </row>
    <row r="27" s="2" customFormat="1" ht="6.96" customHeight="1">
      <c r="A27" s="29"/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5"/>
      <c r="BE27" s="29"/>
    </row>
    <row r="28" s="2" customFormat="1">
      <c r="A28" s="29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6" t="s">
        <v>38</v>
      </c>
      <c r="M28" s="36"/>
      <c r="N28" s="36"/>
      <c r="O28" s="36"/>
      <c r="P28" s="36"/>
      <c r="Q28" s="31"/>
      <c r="R28" s="31"/>
      <c r="S28" s="31"/>
      <c r="T28" s="31"/>
      <c r="U28" s="31"/>
      <c r="V28" s="31"/>
      <c r="W28" s="36" t="s">
        <v>39</v>
      </c>
      <c r="X28" s="36"/>
      <c r="Y28" s="36"/>
      <c r="Z28" s="36"/>
      <c r="AA28" s="36"/>
      <c r="AB28" s="36"/>
      <c r="AC28" s="36"/>
      <c r="AD28" s="36"/>
      <c r="AE28" s="36"/>
      <c r="AF28" s="31"/>
      <c r="AG28" s="31"/>
      <c r="AH28" s="31"/>
      <c r="AI28" s="31"/>
      <c r="AJ28" s="31"/>
      <c r="AK28" s="36" t="s">
        <v>40</v>
      </c>
      <c r="AL28" s="36"/>
      <c r="AM28" s="36"/>
      <c r="AN28" s="36"/>
      <c r="AO28" s="36"/>
      <c r="AP28" s="31"/>
      <c r="AQ28" s="31"/>
      <c r="AR28" s="35"/>
      <c r="BE28" s="29"/>
    </row>
    <row r="29" hidden="1" s="3" customFormat="1" ht="14.4" customHeight="1">
      <c r="A29" s="3"/>
      <c r="B29" s="37"/>
      <c r="C29" s="38"/>
      <c r="D29" s="26" t="s">
        <v>41</v>
      </c>
      <c r="E29" s="38"/>
      <c r="F29" s="26" t="s">
        <v>42</v>
      </c>
      <c r="G29" s="38"/>
      <c r="H29" s="38"/>
      <c r="I29" s="38"/>
      <c r="J29" s="38"/>
      <c r="K29" s="38"/>
      <c r="L29" s="39">
        <v>0.20999999999999999</v>
      </c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40">
        <f>ROUND(AZ94, 2)</f>
        <v>0</v>
      </c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40">
        <f>ROUND(AV94, 2)</f>
        <v>0</v>
      </c>
      <c r="AL29" s="38"/>
      <c r="AM29" s="38"/>
      <c r="AN29" s="38"/>
      <c r="AO29" s="38"/>
      <c r="AP29" s="38"/>
      <c r="AQ29" s="38"/>
      <c r="AR29" s="41"/>
      <c r="BE29" s="3"/>
    </row>
    <row r="30" hidden="1" s="3" customFormat="1" ht="14.4" customHeight="1">
      <c r="A30" s="3"/>
      <c r="B30" s="37"/>
      <c r="C30" s="38"/>
      <c r="D30" s="38"/>
      <c r="E30" s="38"/>
      <c r="F30" s="26" t="s">
        <v>43</v>
      </c>
      <c r="G30" s="38"/>
      <c r="H30" s="38"/>
      <c r="I30" s="38"/>
      <c r="J30" s="38"/>
      <c r="K30" s="38"/>
      <c r="L30" s="39">
        <v>0.14999999999999999</v>
      </c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40">
        <f>ROUND(BA94, 2)</f>
        <v>0</v>
      </c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40">
        <f>ROUND(AW94, 2)</f>
        <v>0</v>
      </c>
      <c r="AL30" s="38"/>
      <c r="AM30" s="38"/>
      <c r="AN30" s="38"/>
      <c r="AO30" s="38"/>
      <c r="AP30" s="38"/>
      <c r="AQ30" s="38"/>
      <c r="AR30" s="41"/>
      <c r="BE30" s="3"/>
    </row>
    <row r="31" s="3" customFormat="1" ht="14.4" customHeight="1">
      <c r="A31" s="3"/>
      <c r="B31" s="37"/>
      <c r="C31" s="38"/>
      <c r="D31" s="42" t="s">
        <v>41</v>
      </c>
      <c r="E31" s="38"/>
      <c r="F31" s="26" t="s">
        <v>44</v>
      </c>
      <c r="G31" s="38"/>
      <c r="H31" s="38"/>
      <c r="I31" s="38"/>
      <c r="J31" s="38"/>
      <c r="K31" s="38"/>
      <c r="L31" s="39">
        <v>0.20999999999999999</v>
      </c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40">
        <f>ROUND(BB94, 2)</f>
        <v>9444017.9499999993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40">
        <v>0</v>
      </c>
      <c r="AL31" s="38"/>
      <c r="AM31" s="38"/>
      <c r="AN31" s="38"/>
      <c r="AO31" s="38"/>
      <c r="AP31" s="38"/>
      <c r="AQ31" s="38"/>
      <c r="AR31" s="41"/>
      <c r="BE31" s="3"/>
    </row>
    <row r="32" s="3" customFormat="1" ht="14.4" customHeight="1">
      <c r="A32" s="3"/>
      <c r="B32" s="37"/>
      <c r="C32" s="38"/>
      <c r="D32" s="38"/>
      <c r="E32" s="38"/>
      <c r="F32" s="26" t="s">
        <v>45</v>
      </c>
      <c r="G32" s="38"/>
      <c r="H32" s="38"/>
      <c r="I32" s="38"/>
      <c r="J32" s="38"/>
      <c r="K32" s="38"/>
      <c r="L32" s="39">
        <v>0.14999999999999999</v>
      </c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40">
        <f>ROUND(BC94, 2)</f>
        <v>0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40">
        <v>0</v>
      </c>
      <c r="AL32" s="38"/>
      <c r="AM32" s="38"/>
      <c r="AN32" s="38"/>
      <c r="AO32" s="38"/>
      <c r="AP32" s="38"/>
      <c r="AQ32" s="38"/>
      <c r="AR32" s="41"/>
      <c r="BE32" s="3"/>
    </row>
    <row r="33" hidden="1" s="3" customFormat="1" ht="14.4" customHeight="1">
      <c r="A33" s="3"/>
      <c r="B33" s="37"/>
      <c r="C33" s="38"/>
      <c r="D33" s="38"/>
      <c r="E33" s="38"/>
      <c r="F33" s="26" t="s">
        <v>46</v>
      </c>
      <c r="G33" s="38"/>
      <c r="H33" s="38"/>
      <c r="I33" s="38"/>
      <c r="J33" s="38"/>
      <c r="K33" s="38"/>
      <c r="L33" s="39">
        <v>0</v>
      </c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40">
        <f>ROUND(BD94, 2)</f>
        <v>0</v>
      </c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40">
        <v>0</v>
      </c>
      <c r="AL33" s="38"/>
      <c r="AM33" s="38"/>
      <c r="AN33" s="38"/>
      <c r="AO33" s="38"/>
      <c r="AP33" s="38"/>
      <c r="AQ33" s="38"/>
      <c r="AR33" s="41"/>
      <c r="BE33" s="3"/>
    </row>
    <row r="34" s="2" customFormat="1" ht="6.96" customHeight="1">
      <c r="A34" s="29"/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5"/>
      <c r="BE34" s="29"/>
    </row>
    <row r="35" s="2" customFormat="1" ht="25.92" customHeight="1">
      <c r="A35" s="29"/>
      <c r="B35" s="30"/>
      <c r="C35" s="43"/>
      <c r="D35" s="44" t="s">
        <v>47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48</v>
      </c>
      <c r="U35" s="45"/>
      <c r="V35" s="45"/>
      <c r="W35" s="45"/>
      <c r="X35" s="47" t="s">
        <v>49</v>
      </c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8">
        <f>SUM(AK26:AK33)</f>
        <v>9444017.9499999993</v>
      </c>
      <c r="AL35" s="45"/>
      <c r="AM35" s="45"/>
      <c r="AN35" s="45"/>
      <c r="AO35" s="49"/>
      <c r="AP35" s="43"/>
      <c r="AQ35" s="43"/>
      <c r="AR35" s="35"/>
      <c r="BE35" s="29"/>
    </row>
    <row r="36" s="2" customFormat="1" ht="6.96" customHeight="1">
      <c r="A36" s="29"/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5"/>
      <c r="BE36" s="29"/>
    </row>
    <row r="37" s="2" customFormat="1" ht="14.4" customHeight="1">
      <c r="A37" s="29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5"/>
      <c r="BE37" s="29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0"/>
      <c r="C49" s="51"/>
      <c r="D49" s="52" t="s">
        <v>50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2" t="s">
        <v>51</v>
      </c>
      <c r="AI49" s="53"/>
      <c r="AJ49" s="53"/>
      <c r="AK49" s="53"/>
      <c r="AL49" s="53"/>
      <c r="AM49" s="53"/>
      <c r="AN49" s="53"/>
      <c r="AO49" s="53"/>
      <c r="AP49" s="51"/>
      <c r="AQ49" s="51"/>
      <c r="AR49" s="54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29"/>
      <c r="B60" s="30"/>
      <c r="C60" s="31"/>
      <c r="D60" s="55" t="s">
        <v>52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55" t="s">
        <v>53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55" t="s">
        <v>52</v>
      </c>
      <c r="AI60" s="33"/>
      <c r="AJ60" s="33"/>
      <c r="AK60" s="33"/>
      <c r="AL60" s="33"/>
      <c r="AM60" s="55" t="s">
        <v>53</v>
      </c>
      <c r="AN60" s="33"/>
      <c r="AO60" s="33"/>
      <c r="AP60" s="31"/>
      <c r="AQ60" s="31"/>
      <c r="AR60" s="35"/>
      <c r="BE60" s="29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29"/>
      <c r="B64" s="30"/>
      <c r="C64" s="31"/>
      <c r="D64" s="52" t="s">
        <v>54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2" t="s">
        <v>55</v>
      </c>
      <c r="AI64" s="56"/>
      <c r="AJ64" s="56"/>
      <c r="AK64" s="56"/>
      <c r="AL64" s="56"/>
      <c r="AM64" s="56"/>
      <c r="AN64" s="56"/>
      <c r="AO64" s="56"/>
      <c r="AP64" s="31"/>
      <c r="AQ64" s="31"/>
      <c r="AR64" s="35"/>
      <c r="BE64" s="29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29"/>
      <c r="B75" s="30"/>
      <c r="C75" s="31"/>
      <c r="D75" s="55" t="s">
        <v>52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55" t="s">
        <v>53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55" t="s">
        <v>52</v>
      </c>
      <c r="AI75" s="33"/>
      <c r="AJ75" s="33"/>
      <c r="AK75" s="33"/>
      <c r="AL75" s="33"/>
      <c r="AM75" s="55" t="s">
        <v>53</v>
      </c>
      <c r="AN75" s="33"/>
      <c r="AO75" s="33"/>
      <c r="AP75" s="31"/>
      <c r="AQ75" s="31"/>
      <c r="AR75" s="35"/>
      <c r="BE75" s="29"/>
    </row>
    <row r="76" s="2" customFormat="1">
      <c r="A76" s="29"/>
      <c r="B76" s="30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5"/>
      <c r="BE76" s="29"/>
    </row>
    <row r="77" s="2" customFormat="1" ht="6.96" customHeight="1">
      <c r="A77" s="29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35"/>
      <c r="BE77" s="29"/>
    </row>
    <row r="81" s="2" customFormat="1" ht="6.96" customHeight="1">
      <c r="A81" s="29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35"/>
      <c r="BE81" s="29"/>
    </row>
    <row r="82" s="2" customFormat="1" ht="24.96" customHeight="1">
      <c r="A82" s="29"/>
      <c r="B82" s="30"/>
      <c r="C82" s="20" t="s">
        <v>56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5"/>
      <c r="B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5"/>
      <c r="BE83" s="29"/>
    </row>
    <row r="84" s="4" customFormat="1" ht="12" customHeight="1">
      <c r="A84" s="4"/>
      <c r="B84" s="61"/>
      <c r="C84" s="26" t="s">
        <v>12</v>
      </c>
      <c r="D84" s="62"/>
      <c r="E84" s="62"/>
      <c r="F84" s="62"/>
      <c r="G84" s="62"/>
      <c r="H84" s="62"/>
      <c r="I84" s="62"/>
      <c r="J84" s="62"/>
      <c r="K84" s="62"/>
      <c r="L84" s="62" t="str">
        <f>K5</f>
        <v>2023/3</v>
      </c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2"/>
      <c r="X84" s="62"/>
      <c r="Y84" s="62"/>
      <c r="Z84" s="62"/>
      <c r="AA84" s="62"/>
      <c r="AB84" s="62"/>
      <c r="AC84" s="62"/>
      <c r="AD84" s="62"/>
      <c r="AE84" s="62"/>
      <c r="AF84" s="62"/>
      <c r="AG84" s="62"/>
      <c r="AH84" s="62"/>
      <c r="AI84" s="62"/>
      <c r="AJ84" s="62"/>
      <c r="AK84" s="62"/>
      <c r="AL84" s="62"/>
      <c r="AM84" s="62"/>
      <c r="AN84" s="62"/>
      <c r="AO84" s="62"/>
      <c r="AP84" s="62"/>
      <c r="AQ84" s="62"/>
      <c r="AR84" s="63"/>
      <c r="BE84" s="4"/>
    </row>
    <row r="85" s="5" customFormat="1" ht="36.96" customHeight="1">
      <c r="A85" s="5"/>
      <c r="B85" s="64"/>
      <c r="C85" s="65" t="s">
        <v>14</v>
      </c>
      <c r="D85" s="66"/>
      <c r="E85" s="66"/>
      <c r="F85" s="66"/>
      <c r="G85" s="66"/>
      <c r="H85" s="66"/>
      <c r="I85" s="66"/>
      <c r="J85" s="66"/>
      <c r="K85" s="66"/>
      <c r="L85" s="67" t="str">
        <f>K6</f>
        <v>Oprava kabelizace v úseku Nové Město na Moravě - Žďár nad Sázavou I. etapa</v>
      </c>
      <c r="M85" s="66"/>
      <c r="N85" s="66"/>
      <c r="O85" s="66"/>
      <c r="P85" s="66"/>
      <c r="Q85" s="66"/>
      <c r="R85" s="66"/>
      <c r="S85" s="66"/>
      <c r="T85" s="66"/>
      <c r="U85" s="66"/>
      <c r="V85" s="66"/>
      <c r="W85" s="66"/>
      <c r="X85" s="66"/>
      <c r="Y85" s="66"/>
      <c r="Z85" s="66"/>
      <c r="AA85" s="66"/>
      <c r="AB85" s="66"/>
      <c r="AC85" s="66"/>
      <c r="AD85" s="66"/>
      <c r="AE85" s="66"/>
      <c r="AF85" s="66"/>
      <c r="AG85" s="66"/>
      <c r="AH85" s="66"/>
      <c r="AI85" s="66"/>
      <c r="AJ85" s="66"/>
      <c r="AK85" s="66"/>
      <c r="AL85" s="66"/>
      <c r="AM85" s="66"/>
      <c r="AN85" s="66"/>
      <c r="AO85" s="66"/>
      <c r="AP85" s="66"/>
      <c r="AQ85" s="66"/>
      <c r="AR85" s="68"/>
      <c r="BE85" s="5"/>
    </row>
    <row r="86" s="2" customFormat="1" ht="6.96" customHeight="1">
      <c r="A86" s="29"/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5"/>
      <c r="BE86" s="29"/>
    </row>
    <row r="87" s="2" customFormat="1" ht="12" customHeight="1">
      <c r="A87" s="29"/>
      <c r="B87" s="30"/>
      <c r="C87" s="26" t="s">
        <v>18</v>
      </c>
      <c r="D87" s="31"/>
      <c r="E87" s="31"/>
      <c r="F87" s="31"/>
      <c r="G87" s="31"/>
      <c r="H87" s="31"/>
      <c r="I87" s="31"/>
      <c r="J87" s="31"/>
      <c r="K87" s="31"/>
      <c r="L87" s="69" t="str">
        <f>IF(K8="","",K8)</f>
        <v xml:space="preserve"> 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20</v>
      </c>
      <c r="AJ87" s="31"/>
      <c r="AK87" s="31"/>
      <c r="AL87" s="31"/>
      <c r="AM87" s="70" t="str">
        <f>IF(AN8= "","",AN8)</f>
        <v>6. 1. 2023</v>
      </c>
      <c r="AN87" s="70"/>
      <c r="AO87" s="31"/>
      <c r="AP87" s="31"/>
      <c r="AQ87" s="31"/>
      <c r="AR87" s="35"/>
      <c r="B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5"/>
      <c r="BE88" s="29"/>
    </row>
    <row r="89" s="2" customFormat="1" ht="15.15" customHeight="1">
      <c r="A89" s="29"/>
      <c r="B89" s="30"/>
      <c r="C89" s="26" t="s">
        <v>22</v>
      </c>
      <c r="D89" s="31"/>
      <c r="E89" s="31"/>
      <c r="F89" s="31"/>
      <c r="G89" s="31"/>
      <c r="H89" s="31"/>
      <c r="I89" s="31"/>
      <c r="J89" s="31"/>
      <c r="K89" s="31"/>
      <c r="L89" s="62" t="str">
        <f>IF(E11= "","",E11)</f>
        <v>Správa železnic, státní organizace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32</v>
      </c>
      <c r="AJ89" s="31"/>
      <c r="AK89" s="31"/>
      <c r="AL89" s="31"/>
      <c r="AM89" s="71" t="str">
        <f>IF(E17="","",E17)</f>
        <v xml:space="preserve"> </v>
      </c>
      <c r="AN89" s="62"/>
      <c r="AO89" s="62"/>
      <c r="AP89" s="62"/>
      <c r="AQ89" s="31"/>
      <c r="AR89" s="35"/>
      <c r="AS89" s="72" t="s">
        <v>57</v>
      </c>
      <c r="AT89" s="73"/>
      <c r="AU89" s="74"/>
      <c r="AV89" s="74"/>
      <c r="AW89" s="74"/>
      <c r="AX89" s="74"/>
      <c r="AY89" s="74"/>
      <c r="AZ89" s="74"/>
      <c r="BA89" s="74"/>
      <c r="BB89" s="74"/>
      <c r="BC89" s="74"/>
      <c r="BD89" s="75"/>
      <c r="BE89" s="29"/>
    </row>
    <row r="90" s="2" customFormat="1" ht="15.15" customHeight="1">
      <c r="A90" s="29"/>
      <c r="B90" s="30"/>
      <c r="C90" s="26" t="s">
        <v>28</v>
      </c>
      <c r="D90" s="31"/>
      <c r="E90" s="31"/>
      <c r="F90" s="31"/>
      <c r="G90" s="31"/>
      <c r="H90" s="31"/>
      <c r="I90" s="31"/>
      <c r="J90" s="31"/>
      <c r="K90" s="31"/>
      <c r="L90" s="62" t="str">
        <f>IF(E14="","",E14)</f>
        <v>AK signal Brno a.s.</v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34</v>
      </c>
      <c r="AJ90" s="31"/>
      <c r="AK90" s="31"/>
      <c r="AL90" s="31"/>
      <c r="AM90" s="71" t="str">
        <f>IF(E20="","",E20)</f>
        <v>Martererová</v>
      </c>
      <c r="AN90" s="62"/>
      <c r="AO90" s="62"/>
      <c r="AP90" s="62"/>
      <c r="AQ90" s="31"/>
      <c r="AR90" s="35"/>
      <c r="AS90" s="76"/>
      <c r="AT90" s="77"/>
      <c r="AU90" s="78"/>
      <c r="AV90" s="78"/>
      <c r="AW90" s="78"/>
      <c r="AX90" s="78"/>
      <c r="AY90" s="78"/>
      <c r="AZ90" s="78"/>
      <c r="BA90" s="78"/>
      <c r="BB90" s="78"/>
      <c r="BC90" s="78"/>
      <c r="BD90" s="79"/>
      <c r="BE90" s="29"/>
    </row>
    <row r="91" s="2" customFormat="1" ht="10.8" customHeight="1">
      <c r="A91" s="29"/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5"/>
      <c r="AS91" s="80"/>
      <c r="AT91" s="81"/>
      <c r="AU91" s="82"/>
      <c r="AV91" s="82"/>
      <c r="AW91" s="82"/>
      <c r="AX91" s="82"/>
      <c r="AY91" s="82"/>
      <c r="AZ91" s="82"/>
      <c r="BA91" s="82"/>
      <c r="BB91" s="82"/>
      <c r="BC91" s="82"/>
      <c r="BD91" s="83"/>
      <c r="BE91" s="29"/>
    </row>
    <row r="92" s="2" customFormat="1" ht="29.28" customHeight="1">
      <c r="A92" s="29"/>
      <c r="B92" s="30"/>
      <c r="C92" s="84" t="s">
        <v>58</v>
      </c>
      <c r="D92" s="85"/>
      <c r="E92" s="85"/>
      <c r="F92" s="85"/>
      <c r="G92" s="85"/>
      <c r="H92" s="86"/>
      <c r="I92" s="87" t="s">
        <v>59</v>
      </c>
      <c r="J92" s="85"/>
      <c r="K92" s="85"/>
      <c r="L92" s="85"/>
      <c r="M92" s="85"/>
      <c r="N92" s="85"/>
      <c r="O92" s="85"/>
      <c r="P92" s="85"/>
      <c r="Q92" s="85"/>
      <c r="R92" s="85"/>
      <c r="S92" s="85"/>
      <c r="T92" s="85"/>
      <c r="U92" s="85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8" t="s">
        <v>60</v>
      </c>
      <c r="AH92" s="85"/>
      <c r="AI92" s="85"/>
      <c r="AJ92" s="85"/>
      <c r="AK92" s="85"/>
      <c r="AL92" s="85"/>
      <c r="AM92" s="85"/>
      <c r="AN92" s="87" t="s">
        <v>61</v>
      </c>
      <c r="AO92" s="85"/>
      <c r="AP92" s="89"/>
      <c r="AQ92" s="90" t="s">
        <v>62</v>
      </c>
      <c r="AR92" s="35"/>
      <c r="AS92" s="91" t="s">
        <v>63</v>
      </c>
      <c r="AT92" s="92" t="s">
        <v>64</v>
      </c>
      <c r="AU92" s="92" t="s">
        <v>65</v>
      </c>
      <c r="AV92" s="92" t="s">
        <v>66</v>
      </c>
      <c r="AW92" s="92" t="s">
        <v>67</v>
      </c>
      <c r="AX92" s="92" t="s">
        <v>68</v>
      </c>
      <c r="AY92" s="92" t="s">
        <v>69</v>
      </c>
      <c r="AZ92" s="92" t="s">
        <v>70</v>
      </c>
      <c r="BA92" s="92" t="s">
        <v>71</v>
      </c>
      <c r="BB92" s="92" t="s">
        <v>72</v>
      </c>
      <c r="BC92" s="92" t="s">
        <v>73</v>
      </c>
      <c r="BD92" s="93" t="s">
        <v>74</v>
      </c>
      <c r="BE92" s="29"/>
    </row>
    <row r="93" s="2" customFormat="1" ht="10.8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5"/>
      <c r="AS93" s="94"/>
      <c r="AT93" s="95"/>
      <c r="AU93" s="95"/>
      <c r="AV93" s="95"/>
      <c r="AW93" s="95"/>
      <c r="AX93" s="95"/>
      <c r="AY93" s="95"/>
      <c r="AZ93" s="95"/>
      <c r="BA93" s="95"/>
      <c r="BB93" s="95"/>
      <c r="BC93" s="95"/>
      <c r="BD93" s="96"/>
      <c r="BE93" s="29"/>
    </row>
    <row r="94" s="6" customFormat="1" ht="32.4" customHeight="1">
      <c r="A94" s="6"/>
      <c r="B94" s="97"/>
      <c r="C94" s="98" t="s">
        <v>75</v>
      </c>
      <c r="D94" s="99"/>
      <c r="E94" s="99"/>
      <c r="F94" s="99"/>
      <c r="G94" s="99"/>
      <c r="H94" s="99"/>
      <c r="I94" s="99"/>
      <c r="J94" s="99"/>
      <c r="K94" s="99"/>
      <c r="L94" s="99"/>
      <c r="M94" s="99"/>
      <c r="N94" s="99"/>
      <c r="O94" s="99"/>
      <c r="P94" s="99"/>
      <c r="Q94" s="99"/>
      <c r="R94" s="99"/>
      <c r="S94" s="99"/>
      <c r="T94" s="99"/>
      <c r="U94" s="99"/>
      <c r="V94" s="99"/>
      <c r="W94" s="99"/>
      <c r="X94" s="99"/>
      <c r="Y94" s="99"/>
      <c r="Z94" s="99"/>
      <c r="AA94" s="99"/>
      <c r="AB94" s="99"/>
      <c r="AC94" s="99"/>
      <c r="AD94" s="99"/>
      <c r="AE94" s="99"/>
      <c r="AF94" s="99"/>
      <c r="AG94" s="100">
        <f>ROUND(SUM(AG95:AG97),2)</f>
        <v>9444017.9499999993</v>
      </c>
      <c r="AH94" s="100"/>
      <c r="AI94" s="100"/>
      <c r="AJ94" s="100"/>
      <c r="AK94" s="100"/>
      <c r="AL94" s="100"/>
      <c r="AM94" s="100"/>
      <c r="AN94" s="101">
        <f>SUM(AG94,AT94)</f>
        <v>9444017.9499999993</v>
      </c>
      <c r="AO94" s="101"/>
      <c r="AP94" s="101"/>
      <c r="AQ94" s="102" t="s">
        <v>1</v>
      </c>
      <c r="AR94" s="103"/>
      <c r="AS94" s="104">
        <f>ROUND(SUM(AS95:AS97),2)</f>
        <v>0</v>
      </c>
      <c r="AT94" s="105">
        <f>ROUND(SUM(AV94:AW94),2)</f>
        <v>0</v>
      </c>
      <c r="AU94" s="106">
        <f>ROUND(SUM(AU95:AU97),5)</f>
        <v>12063.362740000001</v>
      </c>
      <c r="AV94" s="105">
        <f>ROUND(AZ94*L29,2)</f>
        <v>0</v>
      </c>
      <c r="AW94" s="105">
        <f>ROUND(BA94*L30,2)</f>
        <v>0</v>
      </c>
      <c r="AX94" s="105">
        <f>ROUND(BB94*L29,2)</f>
        <v>1983243.77</v>
      </c>
      <c r="AY94" s="105">
        <f>ROUND(BC94*L30,2)</f>
        <v>0</v>
      </c>
      <c r="AZ94" s="105">
        <f>ROUND(SUM(AZ95:AZ97),2)</f>
        <v>0</v>
      </c>
      <c r="BA94" s="105">
        <f>ROUND(SUM(BA95:BA97),2)</f>
        <v>0</v>
      </c>
      <c r="BB94" s="105">
        <f>ROUND(SUM(BB95:BB97),2)</f>
        <v>9444017.9499999993</v>
      </c>
      <c r="BC94" s="105">
        <f>ROUND(SUM(BC95:BC97),2)</f>
        <v>0</v>
      </c>
      <c r="BD94" s="107">
        <f>ROUND(SUM(BD95:BD97),2)</f>
        <v>0</v>
      </c>
      <c r="BE94" s="6"/>
      <c r="BS94" s="108" t="s">
        <v>76</v>
      </c>
      <c r="BT94" s="108" t="s">
        <v>77</v>
      </c>
      <c r="BU94" s="109" t="s">
        <v>78</v>
      </c>
      <c r="BV94" s="108" t="s">
        <v>79</v>
      </c>
      <c r="BW94" s="108" t="s">
        <v>5</v>
      </c>
      <c r="BX94" s="108" t="s">
        <v>80</v>
      </c>
      <c r="CL94" s="108" t="s">
        <v>1</v>
      </c>
    </row>
    <row r="95" s="7" customFormat="1" ht="24.75" customHeight="1">
      <c r="A95" s="110" t="s">
        <v>81</v>
      </c>
      <c r="B95" s="111"/>
      <c r="C95" s="112"/>
      <c r="D95" s="113" t="s">
        <v>82</v>
      </c>
      <c r="E95" s="113"/>
      <c r="F95" s="113"/>
      <c r="G95" s="113"/>
      <c r="H95" s="113"/>
      <c r="I95" s="114"/>
      <c r="J95" s="113" t="s">
        <v>83</v>
      </c>
      <c r="K95" s="113"/>
      <c r="L95" s="113"/>
      <c r="M95" s="113"/>
      <c r="N95" s="113"/>
      <c r="O95" s="113"/>
      <c r="P95" s="113"/>
      <c r="Q95" s="113"/>
      <c r="R95" s="113"/>
      <c r="S95" s="113"/>
      <c r="T95" s="113"/>
      <c r="U95" s="113"/>
      <c r="V95" s="113"/>
      <c r="W95" s="113"/>
      <c r="X95" s="113"/>
      <c r="Y95" s="113"/>
      <c r="Z95" s="113"/>
      <c r="AA95" s="113"/>
      <c r="AB95" s="113"/>
      <c r="AC95" s="113"/>
      <c r="AD95" s="113"/>
      <c r="AE95" s="113"/>
      <c r="AF95" s="113"/>
      <c r="AG95" s="115">
        <f>'01 - Sborník - Oprava kab...'!J30</f>
        <v>3255101.0800000001</v>
      </c>
      <c r="AH95" s="114"/>
      <c r="AI95" s="114"/>
      <c r="AJ95" s="114"/>
      <c r="AK95" s="114"/>
      <c r="AL95" s="114"/>
      <c r="AM95" s="114"/>
      <c r="AN95" s="115">
        <f>SUM(AG95,AT95)</f>
        <v>3255101.0800000001</v>
      </c>
      <c r="AO95" s="114"/>
      <c r="AP95" s="114"/>
      <c r="AQ95" s="116" t="s">
        <v>84</v>
      </c>
      <c r="AR95" s="117"/>
      <c r="AS95" s="118">
        <v>0</v>
      </c>
      <c r="AT95" s="119">
        <f>ROUND(SUM(AV95:AW95),2)</f>
        <v>0</v>
      </c>
      <c r="AU95" s="120">
        <f>'01 - Sborník - Oprava kab...'!P118</f>
        <v>0</v>
      </c>
      <c r="AV95" s="119">
        <f>'01 - Sborník - Oprava kab...'!J33</f>
        <v>0</v>
      </c>
      <c r="AW95" s="119">
        <f>'01 - Sborník - Oprava kab...'!J34</f>
        <v>0</v>
      </c>
      <c r="AX95" s="119">
        <f>'01 - Sborník - Oprava kab...'!J35</f>
        <v>0</v>
      </c>
      <c r="AY95" s="119">
        <f>'01 - Sborník - Oprava kab...'!J36</f>
        <v>0</v>
      </c>
      <c r="AZ95" s="119">
        <f>'01 - Sborník - Oprava kab...'!F33</f>
        <v>0</v>
      </c>
      <c r="BA95" s="119">
        <f>'01 - Sborník - Oprava kab...'!F34</f>
        <v>0</v>
      </c>
      <c r="BB95" s="119">
        <f>'01 - Sborník - Oprava kab...'!F35</f>
        <v>3255101.0800000001</v>
      </c>
      <c r="BC95" s="119">
        <f>'01 - Sborník - Oprava kab...'!F36</f>
        <v>0</v>
      </c>
      <c r="BD95" s="121">
        <f>'01 - Sborník - Oprava kab...'!F37</f>
        <v>0</v>
      </c>
      <c r="BE95" s="7"/>
      <c r="BT95" s="122" t="s">
        <v>85</v>
      </c>
      <c r="BV95" s="122" t="s">
        <v>79</v>
      </c>
      <c r="BW95" s="122" t="s">
        <v>86</v>
      </c>
      <c r="BX95" s="122" t="s">
        <v>5</v>
      </c>
      <c r="CL95" s="122" t="s">
        <v>1</v>
      </c>
      <c r="CM95" s="122" t="s">
        <v>87</v>
      </c>
    </row>
    <row r="96" s="7" customFormat="1" ht="24.75" customHeight="1">
      <c r="A96" s="110" t="s">
        <v>81</v>
      </c>
      <c r="B96" s="111"/>
      <c r="C96" s="112"/>
      <c r="D96" s="113" t="s">
        <v>88</v>
      </c>
      <c r="E96" s="113"/>
      <c r="F96" s="113"/>
      <c r="G96" s="113"/>
      <c r="H96" s="113"/>
      <c r="I96" s="114"/>
      <c r="J96" s="113" t="s">
        <v>89</v>
      </c>
      <c r="K96" s="113"/>
      <c r="L96" s="113"/>
      <c r="M96" s="113"/>
      <c r="N96" s="113"/>
      <c r="O96" s="113"/>
      <c r="P96" s="113"/>
      <c r="Q96" s="113"/>
      <c r="R96" s="113"/>
      <c r="S96" s="113"/>
      <c r="T96" s="113"/>
      <c r="U96" s="113"/>
      <c r="V96" s="113"/>
      <c r="W96" s="113"/>
      <c r="X96" s="113"/>
      <c r="Y96" s="113"/>
      <c r="Z96" s="113"/>
      <c r="AA96" s="113"/>
      <c r="AB96" s="113"/>
      <c r="AC96" s="113"/>
      <c r="AD96" s="113"/>
      <c r="AE96" s="113"/>
      <c r="AF96" s="113"/>
      <c r="AG96" s="115">
        <f>'02 - ÚRS - Zemní práce km...'!J30</f>
        <v>5258652.4000000004</v>
      </c>
      <c r="AH96" s="114"/>
      <c r="AI96" s="114"/>
      <c r="AJ96" s="114"/>
      <c r="AK96" s="114"/>
      <c r="AL96" s="114"/>
      <c r="AM96" s="114"/>
      <c r="AN96" s="115">
        <f>SUM(AG96,AT96)</f>
        <v>5258652.4000000004</v>
      </c>
      <c r="AO96" s="114"/>
      <c r="AP96" s="114"/>
      <c r="AQ96" s="116" t="s">
        <v>84</v>
      </c>
      <c r="AR96" s="117"/>
      <c r="AS96" s="118">
        <v>0</v>
      </c>
      <c r="AT96" s="119">
        <f>ROUND(SUM(AV96:AW96),2)</f>
        <v>0</v>
      </c>
      <c r="AU96" s="120">
        <f>'02 - ÚRS - Zemní práce km...'!P117</f>
        <v>11962.2109</v>
      </c>
      <c r="AV96" s="119">
        <f>'02 - ÚRS - Zemní práce km...'!J33</f>
        <v>0</v>
      </c>
      <c r="AW96" s="119">
        <f>'02 - ÚRS - Zemní práce km...'!J34</f>
        <v>0</v>
      </c>
      <c r="AX96" s="119">
        <f>'02 - ÚRS - Zemní práce km...'!J35</f>
        <v>0</v>
      </c>
      <c r="AY96" s="119">
        <f>'02 - ÚRS - Zemní práce km...'!J36</f>
        <v>0</v>
      </c>
      <c r="AZ96" s="119">
        <f>'02 - ÚRS - Zemní práce km...'!F33</f>
        <v>0</v>
      </c>
      <c r="BA96" s="119">
        <f>'02 - ÚRS - Zemní práce km...'!F34</f>
        <v>0</v>
      </c>
      <c r="BB96" s="119">
        <f>'02 - ÚRS - Zemní práce km...'!F35</f>
        <v>5258652.4000000004</v>
      </c>
      <c r="BC96" s="119">
        <f>'02 - ÚRS - Zemní práce km...'!F36</f>
        <v>0</v>
      </c>
      <c r="BD96" s="121">
        <f>'02 - ÚRS - Zemní práce km...'!F37</f>
        <v>0</v>
      </c>
      <c r="BE96" s="7"/>
      <c r="BT96" s="122" t="s">
        <v>85</v>
      </c>
      <c r="BV96" s="122" t="s">
        <v>79</v>
      </c>
      <c r="BW96" s="122" t="s">
        <v>90</v>
      </c>
      <c r="BX96" s="122" t="s">
        <v>5</v>
      </c>
      <c r="CL96" s="122" t="s">
        <v>1</v>
      </c>
      <c r="CM96" s="122" t="s">
        <v>87</v>
      </c>
    </row>
    <row r="97" s="7" customFormat="1" ht="16.5" customHeight="1">
      <c r="A97" s="110" t="s">
        <v>81</v>
      </c>
      <c r="B97" s="111"/>
      <c r="C97" s="112"/>
      <c r="D97" s="113" t="s">
        <v>91</v>
      </c>
      <c r="E97" s="113"/>
      <c r="F97" s="113"/>
      <c r="G97" s="113"/>
      <c r="H97" s="113"/>
      <c r="I97" s="114"/>
      <c r="J97" s="113" t="s">
        <v>92</v>
      </c>
      <c r="K97" s="113"/>
      <c r="L97" s="113"/>
      <c r="M97" s="113"/>
      <c r="N97" s="113"/>
      <c r="O97" s="113"/>
      <c r="P97" s="113"/>
      <c r="Q97" s="113"/>
      <c r="R97" s="113"/>
      <c r="S97" s="113"/>
      <c r="T97" s="113"/>
      <c r="U97" s="113"/>
      <c r="V97" s="113"/>
      <c r="W97" s="113"/>
      <c r="X97" s="113"/>
      <c r="Y97" s="113"/>
      <c r="Z97" s="113"/>
      <c r="AA97" s="113"/>
      <c r="AB97" s="113"/>
      <c r="AC97" s="113"/>
      <c r="AD97" s="113"/>
      <c r="AE97" s="113"/>
      <c r="AF97" s="113"/>
      <c r="AG97" s="115">
        <f>'03 - VRN'!J30</f>
        <v>930264.46999999997</v>
      </c>
      <c r="AH97" s="114"/>
      <c r="AI97" s="114"/>
      <c r="AJ97" s="114"/>
      <c r="AK97" s="114"/>
      <c r="AL97" s="114"/>
      <c r="AM97" s="114"/>
      <c r="AN97" s="115">
        <f>SUM(AG97,AT97)</f>
        <v>930264.46999999997</v>
      </c>
      <c r="AO97" s="114"/>
      <c r="AP97" s="114"/>
      <c r="AQ97" s="116" t="s">
        <v>84</v>
      </c>
      <c r="AR97" s="117"/>
      <c r="AS97" s="123">
        <v>0</v>
      </c>
      <c r="AT97" s="124">
        <f>ROUND(SUM(AV97:AW97),2)</f>
        <v>0</v>
      </c>
      <c r="AU97" s="125">
        <f>'03 - VRN'!P120</f>
        <v>101.15183999999999</v>
      </c>
      <c r="AV97" s="124">
        <f>'03 - VRN'!J33</f>
        <v>0</v>
      </c>
      <c r="AW97" s="124">
        <f>'03 - VRN'!J34</f>
        <v>0</v>
      </c>
      <c r="AX97" s="124">
        <f>'03 - VRN'!J35</f>
        <v>0</v>
      </c>
      <c r="AY97" s="124">
        <f>'03 - VRN'!J36</f>
        <v>0</v>
      </c>
      <c r="AZ97" s="124">
        <f>'03 - VRN'!F33</f>
        <v>0</v>
      </c>
      <c r="BA97" s="124">
        <f>'03 - VRN'!F34</f>
        <v>0</v>
      </c>
      <c r="BB97" s="124">
        <f>'03 - VRN'!F35</f>
        <v>930264.46999999997</v>
      </c>
      <c r="BC97" s="124">
        <f>'03 - VRN'!F36</f>
        <v>0</v>
      </c>
      <c r="BD97" s="126">
        <f>'03 - VRN'!F37</f>
        <v>0</v>
      </c>
      <c r="BE97" s="7"/>
      <c r="BT97" s="122" t="s">
        <v>85</v>
      </c>
      <c r="BV97" s="122" t="s">
        <v>79</v>
      </c>
      <c r="BW97" s="122" t="s">
        <v>93</v>
      </c>
      <c r="BX97" s="122" t="s">
        <v>5</v>
      </c>
      <c r="CL97" s="122" t="s">
        <v>1</v>
      </c>
      <c r="CM97" s="122" t="s">
        <v>87</v>
      </c>
    </row>
    <row r="98" s="2" customFormat="1" ht="30" customHeight="1">
      <c r="A98" s="29"/>
      <c r="B98" s="30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5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</row>
    <row r="99" s="2" customFormat="1" ht="6.96" customHeight="1">
      <c r="A99" s="29"/>
      <c r="B99" s="57"/>
      <c r="C99" s="58"/>
      <c r="D99" s="58"/>
      <c r="E99" s="58"/>
      <c r="F99" s="58"/>
      <c r="G99" s="58"/>
      <c r="H99" s="58"/>
      <c r="I99" s="58"/>
      <c r="J99" s="58"/>
      <c r="K99" s="58"/>
      <c r="L99" s="58"/>
      <c r="M99" s="58"/>
      <c r="N99" s="58"/>
      <c r="O99" s="58"/>
      <c r="P99" s="58"/>
      <c r="Q99" s="58"/>
      <c r="R99" s="58"/>
      <c r="S99" s="58"/>
      <c r="T99" s="58"/>
      <c r="U99" s="58"/>
      <c r="V99" s="58"/>
      <c r="W99" s="58"/>
      <c r="X99" s="58"/>
      <c r="Y99" s="58"/>
      <c r="Z99" s="58"/>
      <c r="AA99" s="58"/>
      <c r="AB99" s="58"/>
      <c r="AC99" s="58"/>
      <c r="AD99" s="58"/>
      <c r="AE99" s="58"/>
      <c r="AF99" s="58"/>
      <c r="AG99" s="58"/>
      <c r="AH99" s="58"/>
      <c r="AI99" s="58"/>
      <c r="AJ99" s="58"/>
      <c r="AK99" s="58"/>
      <c r="AL99" s="58"/>
      <c r="AM99" s="58"/>
      <c r="AN99" s="58"/>
      <c r="AO99" s="58"/>
      <c r="AP99" s="58"/>
      <c r="AQ99" s="58"/>
      <c r="AR99" s="35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</row>
  </sheetData>
  <sheetProtection sheet="1" formatColumns="0" formatRows="0" objects="1" scenarios="1" spinCount="100000" saltValue="OOkj/RCtaEAMvfPk7GOvIZWVpdiVdyaYflC/hJf3Fa5sV06T7I89ykYsys2d6xZaHS655PgnBN4n6fpXR9l70A==" hashValue="KWwxvvq8JjPBWW9Sv2GBo+NrUcef3fWtf3n0xmJMiYXeDyCcDCf81o4sx80p5hCjrkCVFrBgk43Dh7Nvmv9rgQ==" algorithmName="SHA-512" password="CC35"/>
  <mergeCells count="48">
    <mergeCell ref="K5:AJ5"/>
    <mergeCell ref="K6:AJ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01 - Sborník - Oprava kab...'!C2" display="/"/>
    <hyperlink ref="A96" location="'02 - ÚRS - Zemní práce km...'!C2" display="/"/>
    <hyperlink ref="A97" location="'03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7"/>
      <c r="AT3" s="14" t="s">
        <v>87</v>
      </c>
    </row>
    <row r="4" s="1" customFormat="1" ht="24.96" customHeight="1">
      <c r="B4" s="17"/>
      <c r="D4" s="129" t="s">
        <v>94</v>
      </c>
      <c r="L4" s="17"/>
      <c r="M4" s="130" t="s">
        <v>10</v>
      </c>
      <c r="AT4" s="14" t="s">
        <v>33</v>
      </c>
    </row>
    <row r="5" s="1" customFormat="1" ht="6.96" customHeight="1">
      <c r="B5" s="17"/>
      <c r="L5" s="17"/>
    </row>
    <row r="6" s="1" customFormat="1" ht="12" customHeight="1">
      <c r="B6" s="17"/>
      <c r="D6" s="131" t="s">
        <v>14</v>
      </c>
      <c r="L6" s="17"/>
    </row>
    <row r="7" s="1" customFormat="1" ht="26.25" customHeight="1">
      <c r="B7" s="17"/>
      <c r="E7" s="132" t="str">
        <f>'Rekapitulace stavby'!K6</f>
        <v>Oprava kabelizace v úseku Nové Město na Moravě - Žďár nad Sázavou I. etapa</v>
      </c>
      <c r="F7" s="131"/>
      <c r="G7" s="131"/>
      <c r="H7" s="131"/>
      <c r="L7" s="17"/>
    </row>
    <row r="8" s="2" customFormat="1" ht="12" customHeight="1">
      <c r="A8" s="29"/>
      <c r="B8" s="35"/>
      <c r="C8" s="29"/>
      <c r="D8" s="131" t="s">
        <v>95</v>
      </c>
      <c r="E8" s="29"/>
      <c r="F8" s="29"/>
      <c r="G8" s="29"/>
      <c r="H8" s="29"/>
      <c r="I8" s="29"/>
      <c r="J8" s="29"/>
      <c r="K8" s="29"/>
      <c r="L8" s="54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3" t="s">
        <v>96</v>
      </c>
      <c r="F9" s="29"/>
      <c r="G9" s="29"/>
      <c r="H9" s="29"/>
      <c r="I9" s="29"/>
      <c r="J9" s="29"/>
      <c r="K9" s="29"/>
      <c r="L9" s="54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4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1" t="s">
        <v>16</v>
      </c>
      <c r="E11" s="29"/>
      <c r="F11" s="134" t="s">
        <v>1</v>
      </c>
      <c r="G11" s="29"/>
      <c r="H11" s="29"/>
      <c r="I11" s="131" t="s">
        <v>17</v>
      </c>
      <c r="J11" s="134" t="s">
        <v>1</v>
      </c>
      <c r="K11" s="29"/>
      <c r="L11" s="54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1" t="s">
        <v>18</v>
      </c>
      <c r="E12" s="29"/>
      <c r="F12" s="134" t="s">
        <v>19</v>
      </c>
      <c r="G12" s="29"/>
      <c r="H12" s="29"/>
      <c r="I12" s="131" t="s">
        <v>20</v>
      </c>
      <c r="J12" s="135" t="str">
        <f>'Rekapitulace stavby'!AN8</f>
        <v>6. 1. 2023</v>
      </c>
      <c r="K12" s="29"/>
      <c r="L12" s="54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4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1" t="s">
        <v>22</v>
      </c>
      <c r="E14" s="29"/>
      <c r="F14" s="29"/>
      <c r="G14" s="29"/>
      <c r="H14" s="29"/>
      <c r="I14" s="131" t="s">
        <v>23</v>
      </c>
      <c r="J14" s="134" t="s">
        <v>24</v>
      </c>
      <c r="K14" s="29"/>
      <c r="L14" s="54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4" t="s">
        <v>25</v>
      </c>
      <c r="F15" s="29"/>
      <c r="G15" s="29"/>
      <c r="H15" s="29"/>
      <c r="I15" s="131" t="s">
        <v>26</v>
      </c>
      <c r="J15" s="134" t="s">
        <v>27</v>
      </c>
      <c r="K15" s="29"/>
      <c r="L15" s="54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4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1" t="s">
        <v>28</v>
      </c>
      <c r="E17" s="29"/>
      <c r="F17" s="29"/>
      <c r="G17" s="29"/>
      <c r="H17" s="29"/>
      <c r="I17" s="131" t="s">
        <v>23</v>
      </c>
      <c r="J17" s="134" t="s">
        <v>29</v>
      </c>
      <c r="K17" s="29"/>
      <c r="L17" s="54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4" t="s">
        <v>30</v>
      </c>
      <c r="F18" s="29"/>
      <c r="G18" s="29"/>
      <c r="H18" s="29"/>
      <c r="I18" s="131" t="s">
        <v>26</v>
      </c>
      <c r="J18" s="134" t="s">
        <v>31</v>
      </c>
      <c r="K18" s="29"/>
      <c r="L18" s="54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4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1" t="s">
        <v>32</v>
      </c>
      <c r="E20" s="29"/>
      <c r="F20" s="29"/>
      <c r="G20" s="29"/>
      <c r="H20" s="29"/>
      <c r="I20" s="131" t="s">
        <v>23</v>
      </c>
      <c r="J20" s="134" t="s">
        <v>1</v>
      </c>
      <c r="K20" s="29"/>
      <c r="L20" s="54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4" t="s">
        <v>19</v>
      </c>
      <c r="F21" s="29"/>
      <c r="G21" s="29"/>
      <c r="H21" s="29"/>
      <c r="I21" s="131" t="s">
        <v>26</v>
      </c>
      <c r="J21" s="134" t="s">
        <v>1</v>
      </c>
      <c r="K21" s="29"/>
      <c r="L21" s="54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4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1" t="s">
        <v>34</v>
      </c>
      <c r="E23" s="29"/>
      <c r="F23" s="29"/>
      <c r="G23" s="29"/>
      <c r="H23" s="29"/>
      <c r="I23" s="131" t="s">
        <v>23</v>
      </c>
      <c r="J23" s="134" t="s">
        <v>1</v>
      </c>
      <c r="K23" s="29"/>
      <c r="L23" s="54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4" t="s">
        <v>35</v>
      </c>
      <c r="F24" s="29"/>
      <c r="G24" s="29"/>
      <c r="H24" s="29"/>
      <c r="I24" s="131" t="s">
        <v>26</v>
      </c>
      <c r="J24" s="134" t="s">
        <v>1</v>
      </c>
      <c r="K24" s="29"/>
      <c r="L24" s="54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4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1" t="s">
        <v>36</v>
      </c>
      <c r="E26" s="29"/>
      <c r="F26" s="29"/>
      <c r="G26" s="29"/>
      <c r="H26" s="29"/>
      <c r="I26" s="29"/>
      <c r="J26" s="29"/>
      <c r="K26" s="29"/>
      <c r="L26" s="54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6"/>
      <c r="B27" s="137"/>
      <c r="C27" s="136"/>
      <c r="D27" s="136"/>
      <c r="E27" s="138" t="s">
        <v>1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4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0"/>
      <c r="E29" s="140"/>
      <c r="F29" s="140"/>
      <c r="G29" s="140"/>
      <c r="H29" s="140"/>
      <c r="I29" s="140"/>
      <c r="J29" s="140"/>
      <c r="K29" s="140"/>
      <c r="L29" s="54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1" t="s">
        <v>37</v>
      </c>
      <c r="E30" s="29"/>
      <c r="F30" s="29"/>
      <c r="G30" s="29"/>
      <c r="H30" s="29"/>
      <c r="I30" s="29"/>
      <c r="J30" s="142">
        <f>ROUND(J118, 2)</f>
        <v>3255101.0800000001</v>
      </c>
      <c r="K30" s="29"/>
      <c r="L30" s="54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0"/>
      <c r="E31" s="140"/>
      <c r="F31" s="140"/>
      <c r="G31" s="140"/>
      <c r="H31" s="140"/>
      <c r="I31" s="140"/>
      <c r="J31" s="140"/>
      <c r="K31" s="140"/>
      <c r="L31" s="54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3" t="s">
        <v>39</v>
      </c>
      <c r="G32" s="29"/>
      <c r="H32" s="29"/>
      <c r="I32" s="143" t="s">
        <v>38</v>
      </c>
      <c r="J32" s="143" t="s">
        <v>40</v>
      </c>
      <c r="K32" s="29"/>
      <c r="L32" s="54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hidden="1" s="2" customFormat="1" ht="14.4" customHeight="1">
      <c r="A33" s="29"/>
      <c r="B33" s="35"/>
      <c r="C33" s="29"/>
      <c r="D33" s="144" t="s">
        <v>41</v>
      </c>
      <c r="E33" s="131" t="s">
        <v>42</v>
      </c>
      <c r="F33" s="145">
        <f>ROUND((SUM(BE118:BE153)),  2)</f>
        <v>0</v>
      </c>
      <c r="G33" s="29"/>
      <c r="H33" s="29"/>
      <c r="I33" s="146">
        <v>0.20999999999999999</v>
      </c>
      <c r="J33" s="145">
        <f>ROUND(((SUM(BE118:BE153))*I33),  2)</f>
        <v>0</v>
      </c>
      <c r="K33" s="29"/>
      <c r="L33" s="54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hidden="1" s="2" customFormat="1" ht="14.4" customHeight="1">
      <c r="A34" s="29"/>
      <c r="B34" s="35"/>
      <c r="C34" s="29"/>
      <c r="D34" s="29"/>
      <c r="E34" s="131" t="s">
        <v>43</v>
      </c>
      <c r="F34" s="145">
        <f>ROUND((SUM(BF118:BF153)),  2)</f>
        <v>0</v>
      </c>
      <c r="G34" s="29"/>
      <c r="H34" s="29"/>
      <c r="I34" s="146">
        <v>0.14999999999999999</v>
      </c>
      <c r="J34" s="145">
        <f>ROUND(((SUM(BF118:BF153))*I34),  2)</f>
        <v>0</v>
      </c>
      <c r="K34" s="29"/>
      <c r="L34" s="54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="2" customFormat="1" ht="14.4" customHeight="1">
      <c r="A35" s="29"/>
      <c r="B35" s="35"/>
      <c r="C35" s="29"/>
      <c r="D35" s="131" t="s">
        <v>41</v>
      </c>
      <c r="E35" s="131" t="s">
        <v>44</v>
      </c>
      <c r="F35" s="145">
        <f>ROUND((SUM(BG118:BG153)),  2)</f>
        <v>3255101.0800000001</v>
      </c>
      <c r="G35" s="29"/>
      <c r="H35" s="29"/>
      <c r="I35" s="146">
        <v>0.20999999999999999</v>
      </c>
      <c r="J35" s="145">
        <f>0</f>
        <v>0</v>
      </c>
      <c r="K35" s="29"/>
      <c r="L35" s="54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="2" customFormat="1" ht="14.4" customHeight="1">
      <c r="A36" s="29"/>
      <c r="B36" s="35"/>
      <c r="C36" s="29"/>
      <c r="D36" s="29"/>
      <c r="E36" s="131" t="s">
        <v>45</v>
      </c>
      <c r="F36" s="145">
        <f>ROUND((SUM(BH118:BH153)),  2)</f>
        <v>0</v>
      </c>
      <c r="G36" s="29"/>
      <c r="H36" s="29"/>
      <c r="I36" s="146">
        <v>0.14999999999999999</v>
      </c>
      <c r="J36" s="145">
        <f>0</f>
        <v>0</v>
      </c>
      <c r="K36" s="29"/>
      <c r="L36" s="54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1" t="s">
        <v>46</v>
      </c>
      <c r="F37" s="145">
        <f>ROUND((SUM(BI118:BI153)),  2)</f>
        <v>0</v>
      </c>
      <c r="G37" s="29"/>
      <c r="H37" s="29"/>
      <c r="I37" s="146">
        <v>0</v>
      </c>
      <c r="J37" s="145">
        <f>0</f>
        <v>0</v>
      </c>
      <c r="K37" s="29"/>
      <c r="L37" s="54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4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7"/>
      <c r="D39" s="148" t="s">
        <v>47</v>
      </c>
      <c r="E39" s="149"/>
      <c r="F39" s="149"/>
      <c r="G39" s="150" t="s">
        <v>48</v>
      </c>
      <c r="H39" s="151" t="s">
        <v>49</v>
      </c>
      <c r="I39" s="149"/>
      <c r="J39" s="152">
        <f>SUM(J30:J37)</f>
        <v>3255101.0800000001</v>
      </c>
      <c r="K39" s="153"/>
      <c r="L39" s="54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4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4"/>
      <c r="D50" s="154" t="s">
        <v>50</v>
      </c>
      <c r="E50" s="155"/>
      <c r="F50" s="155"/>
      <c r="G50" s="154" t="s">
        <v>51</v>
      </c>
      <c r="H50" s="155"/>
      <c r="I50" s="155"/>
      <c r="J50" s="155"/>
      <c r="K50" s="155"/>
      <c r="L50" s="54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6" t="s">
        <v>52</v>
      </c>
      <c r="E61" s="157"/>
      <c r="F61" s="158" t="s">
        <v>53</v>
      </c>
      <c r="G61" s="156" t="s">
        <v>52</v>
      </c>
      <c r="H61" s="157"/>
      <c r="I61" s="157"/>
      <c r="J61" s="159" t="s">
        <v>53</v>
      </c>
      <c r="K61" s="157"/>
      <c r="L61" s="54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4" t="s">
        <v>54</v>
      </c>
      <c r="E65" s="160"/>
      <c r="F65" s="160"/>
      <c r="G65" s="154" t="s">
        <v>55</v>
      </c>
      <c r="H65" s="160"/>
      <c r="I65" s="160"/>
      <c r="J65" s="160"/>
      <c r="K65" s="160"/>
      <c r="L65" s="54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6" t="s">
        <v>52</v>
      </c>
      <c r="E76" s="157"/>
      <c r="F76" s="158" t="s">
        <v>53</v>
      </c>
      <c r="G76" s="156" t="s">
        <v>52</v>
      </c>
      <c r="H76" s="157"/>
      <c r="I76" s="157"/>
      <c r="J76" s="159" t="s">
        <v>53</v>
      </c>
      <c r="K76" s="157"/>
      <c r="L76" s="54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1"/>
      <c r="C77" s="162"/>
      <c r="D77" s="162"/>
      <c r="E77" s="162"/>
      <c r="F77" s="162"/>
      <c r="G77" s="162"/>
      <c r="H77" s="162"/>
      <c r="I77" s="162"/>
      <c r="J77" s="162"/>
      <c r="K77" s="162"/>
      <c r="L77" s="54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63"/>
      <c r="C81" s="164"/>
      <c r="D81" s="164"/>
      <c r="E81" s="164"/>
      <c r="F81" s="164"/>
      <c r="G81" s="164"/>
      <c r="H81" s="164"/>
      <c r="I81" s="164"/>
      <c r="J81" s="164"/>
      <c r="K81" s="164"/>
      <c r="L81" s="54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97</v>
      </c>
      <c r="D82" s="31"/>
      <c r="E82" s="31"/>
      <c r="F82" s="31"/>
      <c r="G82" s="31"/>
      <c r="H82" s="31"/>
      <c r="I82" s="31"/>
      <c r="J82" s="31"/>
      <c r="K82" s="31"/>
      <c r="L82" s="54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4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4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26.25" customHeight="1">
      <c r="A85" s="29"/>
      <c r="B85" s="30"/>
      <c r="C85" s="31"/>
      <c r="D85" s="31"/>
      <c r="E85" s="165" t="str">
        <f>E7</f>
        <v>Oprava kabelizace v úseku Nové Město na Moravě - Žďár nad Sázavou I. etapa</v>
      </c>
      <c r="F85" s="26"/>
      <c r="G85" s="26"/>
      <c r="H85" s="26"/>
      <c r="I85" s="31"/>
      <c r="J85" s="31"/>
      <c r="K85" s="31"/>
      <c r="L85" s="54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95</v>
      </c>
      <c r="D86" s="31"/>
      <c r="E86" s="31"/>
      <c r="F86" s="31"/>
      <c r="G86" s="31"/>
      <c r="H86" s="31"/>
      <c r="I86" s="31"/>
      <c r="J86" s="31"/>
      <c r="K86" s="31"/>
      <c r="L86" s="54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67" t="str">
        <f>E9</f>
        <v>01 - Sborník - Oprava kabelizace km 46,930 - 43,349</v>
      </c>
      <c r="F87" s="31"/>
      <c r="G87" s="31"/>
      <c r="H87" s="31"/>
      <c r="I87" s="31"/>
      <c r="J87" s="31"/>
      <c r="K87" s="31"/>
      <c r="L87" s="54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4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 </v>
      </c>
      <c r="G89" s="31"/>
      <c r="H89" s="31"/>
      <c r="I89" s="26" t="s">
        <v>20</v>
      </c>
      <c r="J89" s="70" t="str">
        <f>IF(J12="","",J12)</f>
        <v>6. 1. 2023</v>
      </c>
      <c r="K89" s="31"/>
      <c r="L89" s="54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4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>Správa železnic, státní organizace</v>
      </c>
      <c r="G91" s="31"/>
      <c r="H91" s="31"/>
      <c r="I91" s="26" t="s">
        <v>32</v>
      </c>
      <c r="J91" s="27" t="str">
        <f>E21</f>
        <v xml:space="preserve"> </v>
      </c>
      <c r="K91" s="31"/>
      <c r="L91" s="54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28</v>
      </c>
      <c r="D92" s="31"/>
      <c r="E92" s="31"/>
      <c r="F92" s="23" t="str">
        <f>IF(E18="","",E18)</f>
        <v>AK signal Brno a.s.</v>
      </c>
      <c r="G92" s="31"/>
      <c r="H92" s="31"/>
      <c r="I92" s="26" t="s">
        <v>34</v>
      </c>
      <c r="J92" s="27" t="str">
        <f>E24</f>
        <v>Martererová</v>
      </c>
      <c r="K92" s="31"/>
      <c r="L92" s="54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4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66" t="s">
        <v>98</v>
      </c>
      <c r="D94" s="167"/>
      <c r="E94" s="167"/>
      <c r="F94" s="167"/>
      <c r="G94" s="167"/>
      <c r="H94" s="167"/>
      <c r="I94" s="167"/>
      <c r="J94" s="168" t="s">
        <v>99</v>
      </c>
      <c r="K94" s="167"/>
      <c r="L94" s="54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4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69" t="s">
        <v>100</v>
      </c>
      <c r="D96" s="31"/>
      <c r="E96" s="31"/>
      <c r="F96" s="31"/>
      <c r="G96" s="31"/>
      <c r="H96" s="31"/>
      <c r="I96" s="31"/>
      <c r="J96" s="101">
        <f>J118</f>
        <v>3255101.0800000001</v>
      </c>
      <c r="K96" s="31"/>
      <c r="L96" s="54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101</v>
      </c>
    </row>
    <row r="97" s="9" customFormat="1" ht="24.96" customHeight="1">
      <c r="A97" s="9"/>
      <c r="B97" s="170"/>
      <c r="C97" s="171"/>
      <c r="D97" s="172" t="s">
        <v>102</v>
      </c>
      <c r="E97" s="173"/>
      <c r="F97" s="173"/>
      <c r="G97" s="173"/>
      <c r="H97" s="173"/>
      <c r="I97" s="173"/>
      <c r="J97" s="174">
        <f>J119</f>
        <v>1897915.2</v>
      </c>
      <c r="K97" s="171"/>
      <c r="L97" s="17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0"/>
      <c r="C98" s="171"/>
      <c r="D98" s="172" t="s">
        <v>103</v>
      </c>
      <c r="E98" s="173"/>
      <c r="F98" s="173"/>
      <c r="G98" s="173"/>
      <c r="H98" s="173"/>
      <c r="I98" s="173"/>
      <c r="J98" s="174">
        <f>J136</f>
        <v>1357185.8799999999</v>
      </c>
      <c r="K98" s="171"/>
      <c r="L98" s="17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29"/>
      <c r="B99" s="30"/>
      <c r="C99" s="31"/>
      <c r="D99" s="31"/>
      <c r="E99" s="31"/>
      <c r="F99" s="31"/>
      <c r="G99" s="31"/>
      <c r="H99" s="31"/>
      <c r="I99" s="31"/>
      <c r="J99" s="31"/>
      <c r="K99" s="31"/>
      <c r="L99" s="54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="2" customFormat="1" ht="6.96" customHeight="1">
      <c r="A100" s="29"/>
      <c r="B100" s="57"/>
      <c r="C100" s="58"/>
      <c r="D100" s="58"/>
      <c r="E100" s="58"/>
      <c r="F100" s="58"/>
      <c r="G100" s="58"/>
      <c r="H100" s="58"/>
      <c r="I100" s="58"/>
      <c r="J100" s="58"/>
      <c r="K100" s="58"/>
      <c r="L100" s="54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4" s="2" customFormat="1" ht="6.96" customHeight="1">
      <c r="A104" s="29"/>
      <c r="B104" s="59"/>
      <c r="C104" s="60"/>
      <c r="D104" s="60"/>
      <c r="E104" s="60"/>
      <c r="F104" s="60"/>
      <c r="G104" s="60"/>
      <c r="H104" s="60"/>
      <c r="I104" s="60"/>
      <c r="J104" s="60"/>
      <c r="K104" s="60"/>
      <c r="L104" s="54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="2" customFormat="1" ht="24.96" customHeight="1">
      <c r="A105" s="29"/>
      <c r="B105" s="30"/>
      <c r="C105" s="20" t="s">
        <v>104</v>
      </c>
      <c r="D105" s="31"/>
      <c r="E105" s="31"/>
      <c r="F105" s="31"/>
      <c r="G105" s="31"/>
      <c r="H105" s="31"/>
      <c r="I105" s="31"/>
      <c r="J105" s="31"/>
      <c r="K105" s="31"/>
      <c r="L105" s="54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="2" customFormat="1" ht="6.96" customHeight="1">
      <c r="A106" s="29"/>
      <c r="B106" s="30"/>
      <c r="C106" s="31"/>
      <c r="D106" s="31"/>
      <c r="E106" s="31"/>
      <c r="F106" s="31"/>
      <c r="G106" s="31"/>
      <c r="H106" s="31"/>
      <c r="I106" s="31"/>
      <c r="J106" s="31"/>
      <c r="K106" s="31"/>
      <c r="L106" s="54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12" customHeight="1">
      <c r="A107" s="29"/>
      <c r="B107" s="30"/>
      <c r="C107" s="26" t="s">
        <v>14</v>
      </c>
      <c r="D107" s="31"/>
      <c r="E107" s="31"/>
      <c r="F107" s="31"/>
      <c r="G107" s="31"/>
      <c r="H107" s="31"/>
      <c r="I107" s="31"/>
      <c r="J107" s="31"/>
      <c r="K107" s="31"/>
      <c r="L107" s="54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26.25" customHeight="1">
      <c r="A108" s="29"/>
      <c r="B108" s="30"/>
      <c r="C108" s="31"/>
      <c r="D108" s="31"/>
      <c r="E108" s="165" t="str">
        <f>E7</f>
        <v>Oprava kabelizace v úseku Nové Město na Moravě - Žďár nad Sázavou I. etapa</v>
      </c>
      <c r="F108" s="26"/>
      <c r="G108" s="26"/>
      <c r="H108" s="26"/>
      <c r="I108" s="31"/>
      <c r="J108" s="31"/>
      <c r="K108" s="31"/>
      <c r="L108" s="54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2" customHeight="1">
      <c r="A109" s="29"/>
      <c r="B109" s="30"/>
      <c r="C109" s="26" t="s">
        <v>95</v>
      </c>
      <c r="D109" s="31"/>
      <c r="E109" s="31"/>
      <c r="F109" s="31"/>
      <c r="G109" s="31"/>
      <c r="H109" s="31"/>
      <c r="I109" s="31"/>
      <c r="J109" s="31"/>
      <c r="K109" s="31"/>
      <c r="L109" s="54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16.5" customHeight="1">
      <c r="A110" s="29"/>
      <c r="B110" s="30"/>
      <c r="C110" s="31"/>
      <c r="D110" s="31"/>
      <c r="E110" s="67" t="str">
        <f>E9</f>
        <v>01 - Sborník - Oprava kabelizace km 46,930 - 43,349</v>
      </c>
      <c r="F110" s="31"/>
      <c r="G110" s="31"/>
      <c r="H110" s="31"/>
      <c r="I110" s="31"/>
      <c r="J110" s="31"/>
      <c r="K110" s="31"/>
      <c r="L110" s="54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6.96" customHeight="1">
      <c r="A111" s="29"/>
      <c r="B111" s="30"/>
      <c r="C111" s="31"/>
      <c r="D111" s="31"/>
      <c r="E111" s="31"/>
      <c r="F111" s="31"/>
      <c r="G111" s="31"/>
      <c r="H111" s="31"/>
      <c r="I111" s="31"/>
      <c r="J111" s="31"/>
      <c r="K111" s="31"/>
      <c r="L111" s="54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2" customHeight="1">
      <c r="A112" s="29"/>
      <c r="B112" s="30"/>
      <c r="C112" s="26" t="s">
        <v>18</v>
      </c>
      <c r="D112" s="31"/>
      <c r="E112" s="31"/>
      <c r="F112" s="23" t="str">
        <f>F12</f>
        <v xml:space="preserve"> </v>
      </c>
      <c r="G112" s="31"/>
      <c r="H112" s="31"/>
      <c r="I112" s="26" t="s">
        <v>20</v>
      </c>
      <c r="J112" s="70" t="str">
        <f>IF(J12="","",J12)</f>
        <v>6. 1. 2023</v>
      </c>
      <c r="K112" s="31"/>
      <c r="L112" s="54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6.96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54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5.15" customHeight="1">
      <c r="A114" s="29"/>
      <c r="B114" s="30"/>
      <c r="C114" s="26" t="s">
        <v>22</v>
      </c>
      <c r="D114" s="31"/>
      <c r="E114" s="31"/>
      <c r="F114" s="23" t="str">
        <f>E15</f>
        <v>Správa železnic, státní organizace</v>
      </c>
      <c r="G114" s="31"/>
      <c r="H114" s="31"/>
      <c r="I114" s="26" t="s">
        <v>32</v>
      </c>
      <c r="J114" s="27" t="str">
        <f>E21</f>
        <v xml:space="preserve"> </v>
      </c>
      <c r="K114" s="31"/>
      <c r="L114" s="54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5.15" customHeight="1">
      <c r="A115" s="29"/>
      <c r="B115" s="30"/>
      <c r="C115" s="26" t="s">
        <v>28</v>
      </c>
      <c r="D115" s="31"/>
      <c r="E115" s="31"/>
      <c r="F115" s="23" t="str">
        <f>IF(E18="","",E18)</f>
        <v>AK signal Brno a.s.</v>
      </c>
      <c r="G115" s="31"/>
      <c r="H115" s="31"/>
      <c r="I115" s="26" t="s">
        <v>34</v>
      </c>
      <c r="J115" s="27" t="str">
        <f>E24</f>
        <v>Martererová</v>
      </c>
      <c r="K115" s="31"/>
      <c r="L115" s="54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0.32" customHeight="1">
      <c r="A116" s="29"/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54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10" customFormat="1" ht="29.28" customHeight="1">
      <c r="A117" s="176"/>
      <c r="B117" s="177"/>
      <c r="C117" s="178" t="s">
        <v>105</v>
      </c>
      <c r="D117" s="179" t="s">
        <v>62</v>
      </c>
      <c r="E117" s="179" t="s">
        <v>58</v>
      </c>
      <c r="F117" s="179" t="s">
        <v>59</v>
      </c>
      <c r="G117" s="179" t="s">
        <v>106</v>
      </c>
      <c r="H117" s="179" t="s">
        <v>107</v>
      </c>
      <c r="I117" s="179" t="s">
        <v>108</v>
      </c>
      <c r="J117" s="180" t="s">
        <v>99</v>
      </c>
      <c r="K117" s="181" t="s">
        <v>109</v>
      </c>
      <c r="L117" s="182"/>
      <c r="M117" s="91" t="s">
        <v>1</v>
      </c>
      <c r="N117" s="92" t="s">
        <v>41</v>
      </c>
      <c r="O117" s="92" t="s">
        <v>110</v>
      </c>
      <c r="P117" s="92" t="s">
        <v>111</v>
      </c>
      <c r="Q117" s="92" t="s">
        <v>112</v>
      </c>
      <c r="R117" s="92" t="s">
        <v>113</v>
      </c>
      <c r="S117" s="92" t="s">
        <v>114</v>
      </c>
      <c r="T117" s="93" t="s">
        <v>115</v>
      </c>
      <c r="U117" s="176"/>
      <c r="V117" s="176"/>
      <c r="W117" s="176"/>
      <c r="X117" s="176"/>
      <c r="Y117" s="176"/>
      <c r="Z117" s="176"/>
      <c r="AA117" s="176"/>
      <c r="AB117" s="176"/>
      <c r="AC117" s="176"/>
      <c r="AD117" s="176"/>
      <c r="AE117" s="176"/>
    </row>
    <row r="118" s="2" customFormat="1" ht="22.8" customHeight="1">
      <c r="A118" s="29"/>
      <c r="B118" s="30"/>
      <c r="C118" s="98" t="s">
        <v>116</v>
      </c>
      <c r="D118" s="31"/>
      <c r="E118" s="31"/>
      <c r="F118" s="31"/>
      <c r="G118" s="31"/>
      <c r="H118" s="31"/>
      <c r="I118" s="31"/>
      <c r="J118" s="183">
        <f>BK118</f>
        <v>3255101.0800000001</v>
      </c>
      <c r="K118" s="31"/>
      <c r="L118" s="35"/>
      <c r="M118" s="94"/>
      <c r="N118" s="184"/>
      <c r="O118" s="95"/>
      <c r="P118" s="185">
        <f>P119+P136</f>
        <v>0</v>
      </c>
      <c r="Q118" s="95"/>
      <c r="R118" s="185">
        <f>R119+R136</f>
        <v>0</v>
      </c>
      <c r="S118" s="95"/>
      <c r="T118" s="186">
        <f>T119+T136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76</v>
      </c>
      <c r="AU118" s="14" t="s">
        <v>101</v>
      </c>
      <c r="BK118" s="187">
        <f>BK119+BK136</f>
        <v>3255101.0800000001</v>
      </c>
    </row>
    <row r="119" s="11" customFormat="1" ht="25.92" customHeight="1">
      <c r="A119" s="11"/>
      <c r="B119" s="188"/>
      <c r="C119" s="189"/>
      <c r="D119" s="190" t="s">
        <v>76</v>
      </c>
      <c r="E119" s="191" t="s">
        <v>117</v>
      </c>
      <c r="F119" s="191" t="s">
        <v>118</v>
      </c>
      <c r="G119" s="189"/>
      <c r="H119" s="189"/>
      <c r="I119" s="189"/>
      <c r="J119" s="192">
        <f>BK119</f>
        <v>1897915.2</v>
      </c>
      <c r="K119" s="189"/>
      <c r="L119" s="193"/>
      <c r="M119" s="194"/>
      <c r="N119" s="195"/>
      <c r="O119" s="195"/>
      <c r="P119" s="196">
        <f>SUM(P120:P135)</f>
        <v>0</v>
      </c>
      <c r="Q119" s="195"/>
      <c r="R119" s="196">
        <f>SUM(R120:R135)</f>
        <v>0</v>
      </c>
      <c r="S119" s="195"/>
      <c r="T119" s="197">
        <f>SUM(T120:T135)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198" t="s">
        <v>85</v>
      </c>
      <c r="AT119" s="199" t="s">
        <v>76</v>
      </c>
      <c r="AU119" s="199" t="s">
        <v>77</v>
      </c>
      <c r="AY119" s="198" t="s">
        <v>119</v>
      </c>
      <c r="BK119" s="200">
        <f>SUM(BK120:BK135)</f>
        <v>1897915.2</v>
      </c>
    </row>
    <row r="120" s="2" customFormat="1" ht="24.15" customHeight="1">
      <c r="A120" s="29"/>
      <c r="B120" s="30"/>
      <c r="C120" s="201" t="s">
        <v>85</v>
      </c>
      <c r="D120" s="201" t="s">
        <v>120</v>
      </c>
      <c r="E120" s="202" t="s">
        <v>121</v>
      </c>
      <c r="F120" s="203" t="s">
        <v>122</v>
      </c>
      <c r="G120" s="204" t="s">
        <v>123</v>
      </c>
      <c r="H120" s="205">
        <v>4270</v>
      </c>
      <c r="I120" s="206">
        <v>44.979999999999997</v>
      </c>
      <c r="J120" s="206">
        <f>ROUND(I120*H120,2)</f>
        <v>192064.60000000001</v>
      </c>
      <c r="K120" s="207"/>
      <c r="L120" s="208"/>
      <c r="M120" s="209" t="s">
        <v>1</v>
      </c>
      <c r="N120" s="210" t="s">
        <v>44</v>
      </c>
      <c r="O120" s="211">
        <v>0</v>
      </c>
      <c r="P120" s="211">
        <f>O120*H120</f>
        <v>0</v>
      </c>
      <c r="Q120" s="211">
        <v>0</v>
      </c>
      <c r="R120" s="211">
        <f>Q120*H120</f>
        <v>0</v>
      </c>
      <c r="S120" s="211">
        <v>0</v>
      </c>
      <c r="T120" s="212">
        <f>S120*H120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213" t="s">
        <v>124</v>
      </c>
      <c r="AT120" s="213" t="s">
        <v>120</v>
      </c>
      <c r="AU120" s="213" t="s">
        <v>85</v>
      </c>
      <c r="AY120" s="14" t="s">
        <v>119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192064.60000000001</v>
      </c>
      <c r="BH120" s="214">
        <f>IF(N120="sníž. přenesená",J120,0)</f>
        <v>0</v>
      </c>
      <c r="BI120" s="214">
        <f>IF(N120="nulová",J120,0)</f>
        <v>0</v>
      </c>
      <c r="BJ120" s="14" t="s">
        <v>125</v>
      </c>
      <c r="BK120" s="214">
        <f>ROUND(I120*H120,2)</f>
        <v>192064.60000000001</v>
      </c>
      <c r="BL120" s="14" t="s">
        <v>125</v>
      </c>
      <c r="BM120" s="213" t="s">
        <v>126</v>
      </c>
    </row>
    <row r="121" s="2" customFormat="1" ht="24.15" customHeight="1">
      <c r="A121" s="29"/>
      <c r="B121" s="30"/>
      <c r="C121" s="201" t="s">
        <v>87</v>
      </c>
      <c r="D121" s="201" t="s">
        <v>120</v>
      </c>
      <c r="E121" s="202" t="s">
        <v>121</v>
      </c>
      <c r="F121" s="203" t="s">
        <v>122</v>
      </c>
      <c r="G121" s="204" t="s">
        <v>123</v>
      </c>
      <c r="H121" s="205">
        <v>4250</v>
      </c>
      <c r="I121" s="206">
        <v>44.979999999999997</v>
      </c>
      <c r="J121" s="206">
        <f>ROUND(I121*H121,2)</f>
        <v>191165</v>
      </c>
      <c r="K121" s="207"/>
      <c r="L121" s="208"/>
      <c r="M121" s="209" t="s">
        <v>1</v>
      </c>
      <c r="N121" s="210" t="s">
        <v>44</v>
      </c>
      <c r="O121" s="211">
        <v>0</v>
      </c>
      <c r="P121" s="211">
        <f>O121*H121</f>
        <v>0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213" t="s">
        <v>124</v>
      </c>
      <c r="AT121" s="213" t="s">
        <v>120</v>
      </c>
      <c r="AU121" s="213" t="s">
        <v>85</v>
      </c>
      <c r="AY121" s="14" t="s">
        <v>119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191165</v>
      </c>
      <c r="BH121" s="214">
        <f>IF(N121="sníž. přenesená",J121,0)</f>
        <v>0</v>
      </c>
      <c r="BI121" s="214">
        <f>IF(N121="nulová",J121,0)</f>
        <v>0</v>
      </c>
      <c r="BJ121" s="14" t="s">
        <v>125</v>
      </c>
      <c r="BK121" s="214">
        <f>ROUND(I121*H121,2)</f>
        <v>191165</v>
      </c>
      <c r="BL121" s="14" t="s">
        <v>125</v>
      </c>
      <c r="BM121" s="213" t="s">
        <v>127</v>
      </c>
    </row>
    <row r="122" s="2" customFormat="1" ht="24.15" customHeight="1">
      <c r="A122" s="29"/>
      <c r="B122" s="30"/>
      <c r="C122" s="201" t="s">
        <v>128</v>
      </c>
      <c r="D122" s="201" t="s">
        <v>120</v>
      </c>
      <c r="E122" s="202" t="s">
        <v>121</v>
      </c>
      <c r="F122" s="203" t="s">
        <v>122</v>
      </c>
      <c r="G122" s="204" t="s">
        <v>123</v>
      </c>
      <c r="H122" s="205">
        <v>4250</v>
      </c>
      <c r="I122" s="206">
        <v>44.979999999999997</v>
      </c>
      <c r="J122" s="206">
        <f>ROUND(I122*H122,2)</f>
        <v>191165</v>
      </c>
      <c r="K122" s="207"/>
      <c r="L122" s="208"/>
      <c r="M122" s="209" t="s">
        <v>1</v>
      </c>
      <c r="N122" s="210" t="s">
        <v>44</v>
      </c>
      <c r="O122" s="211">
        <v>0</v>
      </c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213" t="s">
        <v>124</v>
      </c>
      <c r="AT122" s="213" t="s">
        <v>120</v>
      </c>
      <c r="AU122" s="213" t="s">
        <v>85</v>
      </c>
      <c r="AY122" s="14" t="s">
        <v>119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191165</v>
      </c>
      <c r="BH122" s="214">
        <f>IF(N122="sníž. přenesená",J122,0)</f>
        <v>0</v>
      </c>
      <c r="BI122" s="214">
        <f>IF(N122="nulová",J122,0)</f>
        <v>0</v>
      </c>
      <c r="BJ122" s="14" t="s">
        <v>125</v>
      </c>
      <c r="BK122" s="214">
        <f>ROUND(I122*H122,2)</f>
        <v>191165</v>
      </c>
      <c r="BL122" s="14" t="s">
        <v>125</v>
      </c>
      <c r="BM122" s="213" t="s">
        <v>129</v>
      </c>
    </row>
    <row r="123" s="2" customFormat="1" ht="33" customHeight="1">
      <c r="A123" s="29"/>
      <c r="B123" s="30"/>
      <c r="C123" s="201" t="s">
        <v>125</v>
      </c>
      <c r="D123" s="201" t="s">
        <v>120</v>
      </c>
      <c r="E123" s="202" t="s">
        <v>130</v>
      </c>
      <c r="F123" s="203" t="s">
        <v>131</v>
      </c>
      <c r="G123" s="204" t="s">
        <v>132</v>
      </c>
      <c r="H123" s="205">
        <v>24</v>
      </c>
      <c r="I123" s="206">
        <v>179.69</v>
      </c>
      <c r="J123" s="206">
        <f>ROUND(I123*H123,2)</f>
        <v>4312.5600000000004</v>
      </c>
      <c r="K123" s="207"/>
      <c r="L123" s="208"/>
      <c r="M123" s="209" t="s">
        <v>1</v>
      </c>
      <c r="N123" s="210" t="s">
        <v>44</v>
      </c>
      <c r="O123" s="211">
        <v>0</v>
      </c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213" t="s">
        <v>124</v>
      </c>
      <c r="AT123" s="213" t="s">
        <v>120</v>
      </c>
      <c r="AU123" s="213" t="s">
        <v>85</v>
      </c>
      <c r="AY123" s="14" t="s">
        <v>119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4312.5600000000004</v>
      </c>
      <c r="BH123" s="214">
        <f>IF(N123="sníž. přenesená",J123,0)</f>
        <v>0</v>
      </c>
      <c r="BI123" s="214">
        <f>IF(N123="nulová",J123,0)</f>
        <v>0</v>
      </c>
      <c r="BJ123" s="14" t="s">
        <v>125</v>
      </c>
      <c r="BK123" s="214">
        <f>ROUND(I123*H123,2)</f>
        <v>4312.5600000000004</v>
      </c>
      <c r="BL123" s="14" t="s">
        <v>125</v>
      </c>
      <c r="BM123" s="213" t="s">
        <v>133</v>
      </c>
    </row>
    <row r="124" s="2" customFormat="1" ht="33" customHeight="1">
      <c r="A124" s="29"/>
      <c r="B124" s="30"/>
      <c r="C124" s="201" t="s">
        <v>134</v>
      </c>
      <c r="D124" s="201" t="s">
        <v>120</v>
      </c>
      <c r="E124" s="202" t="s">
        <v>135</v>
      </c>
      <c r="F124" s="203" t="s">
        <v>136</v>
      </c>
      <c r="G124" s="204" t="s">
        <v>132</v>
      </c>
      <c r="H124" s="205">
        <v>6</v>
      </c>
      <c r="I124" s="206">
        <v>107.81</v>
      </c>
      <c r="J124" s="206">
        <f>ROUND(I124*H124,2)</f>
        <v>646.86000000000001</v>
      </c>
      <c r="K124" s="207"/>
      <c r="L124" s="208"/>
      <c r="M124" s="209" t="s">
        <v>1</v>
      </c>
      <c r="N124" s="210" t="s">
        <v>44</v>
      </c>
      <c r="O124" s="211">
        <v>0</v>
      </c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13" t="s">
        <v>124</v>
      </c>
      <c r="AT124" s="213" t="s">
        <v>120</v>
      </c>
      <c r="AU124" s="213" t="s">
        <v>85</v>
      </c>
      <c r="AY124" s="14" t="s">
        <v>119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646.86000000000001</v>
      </c>
      <c r="BH124" s="214">
        <f>IF(N124="sníž. přenesená",J124,0)</f>
        <v>0</v>
      </c>
      <c r="BI124" s="214">
        <f>IF(N124="nulová",J124,0)</f>
        <v>0</v>
      </c>
      <c r="BJ124" s="14" t="s">
        <v>125</v>
      </c>
      <c r="BK124" s="214">
        <f>ROUND(I124*H124,2)</f>
        <v>646.86000000000001</v>
      </c>
      <c r="BL124" s="14" t="s">
        <v>125</v>
      </c>
      <c r="BM124" s="213" t="s">
        <v>137</v>
      </c>
    </row>
    <row r="125" s="2" customFormat="1" ht="37.8" customHeight="1">
      <c r="A125" s="29"/>
      <c r="B125" s="30"/>
      <c r="C125" s="201" t="s">
        <v>138</v>
      </c>
      <c r="D125" s="201" t="s">
        <v>120</v>
      </c>
      <c r="E125" s="202" t="s">
        <v>139</v>
      </c>
      <c r="F125" s="203" t="s">
        <v>140</v>
      </c>
      <c r="G125" s="204" t="s">
        <v>123</v>
      </c>
      <c r="H125" s="205">
        <v>4350</v>
      </c>
      <c r="I125" s="206">
        <v>200.38</v>
      </c>
      <c r="J125" s="206">
        <f>ROUND(I125*H125,2)</f>
        <v>871653</v>
      </c>
      <c r="K125" s="207"/>
      <c r="L125" s="208"/>
      <c r="M125" s="209" t="s">
        <v>1</v>
      </c>
      <c r="N125" s="210" t="s">
        <v>44</v>
      </c>
      <c r="O125" s="211">
        <v>0</v>
      </c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13" t="s">
        <v>124</v>
      </c>
      <c r="AT125" s="213" t="s">
        <v>120</v>
      </c>
      <c r="AU125" s="213" t="s">
        <v>85</v>
      </c>
      <c r="AY125" s="14" t="s">
        <v>119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871653</v>
      </c>
      <c r="BH125" s="214">
        <f>IF(N125="sníž. přenesená",J125,0)</f>
        <v>0</v>
      </c>
      <c r="BI125" s="214">
        <f>IF(N125="nulová",J125,0)</f>
        <v>0</v>
      </c>
      <c r="BJ125" s="14" t="s">
        <v>125</v>
      </c>
      <c r="BK125" s="214">
        <f>ROUND(I125*H125,2)</f>
        <v>871653</v>
      </c>
      <c r="BL125" s="14" t="s">
        <v>125</v>
      </c>
      <c r="BM125" s="213" t="s">
        <v>141</v>
      </c>
    </row>
    <row r="126" s="2" customFormat="1" ht="33" customHeight="1">
      <c r="A126" s="29"/>
      <c r="B126" s="30"/>
      <c r="C126" s="201" t="s">
        <v>142</v>
      </c>
      <c r="D126" s="201" t="s">
        <v>120</v>
      </c>
      <c r="E126" s="202" t="s">
        <v>143</v>
      </c>
      <c r="F126" s="203" t="s">
        <v>144</v>
      </c>
      <c r="G126" s="204" t="s">
        <v>123</v>
      </c>
      <c r="H126" s="205">
        <v>1051</v>
      </c>
      <c r="I126" s="206">
        <v>45.409999999999997</v>
      </c>
      <c r="J126" s="206">
        <f>ROUND(I126*H126,2)</f>
        <v>47725.910000000003</v>
      </c>
      <c r="K126" s="207"/>
      <c r="L126" s="208"/>
      <c r="M126" s="209" t="s">
        <v>1</v>
      </c>
      <c r="N126" s="210" t="s">
        <v>44</v>
      </c>
      <c r="O126" s="211">
        <v>0</v>
      </c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13" t="s">
        <v>124</v>
      </c>
      <c r="AT126" s="213" t="s">
        <v>120</v>
      </c>
      <c r="AU126" s="213" t="s">
        <v>85</v>
      </c>
      <c r="AY126" s="14" t="s">
        <v>119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47725.910000000003</v>
      </c>
      <c r="BH126" s="214">
        <f>IF(N126="sníž. přenesená",J126,0)</f>
        <v>0</v>
      </c>
      <c r="BI126" s="214">
        <f>IF(N126="nulová",J126,0)</f>
        <v>0</v>
      </c>
      <c r="BJ126" s="14" t="s">
        <v>125</v>
      </c>
      <c r="BK126" s="214">
        <f>ROUND(I126*H126,2)</f>
        <v>47725.910000000003</v>
      </c>
      <c r="BL126" s="14" t="s">
        <v>125</v>
      </c>
      <c r="BM126" s="213" t="s">
        <v>145</v>
      </c>
    </row>
    <row r="127" s="2" customFormat="1" ht="33" customHeight="1">
      <c r="A127" s="29"/>
      <c r="B127" s="30"/>
      <c r="C127" s="201" t="s">
        <v>124</v>
      </c>
      <c r="D127" s="201" t="s">
        <v>120</v>
      </c>
      <c r="E127" s="202" t="s">
        <v>146</v>
      </c>
      <c r="F127" s="203" t="s">
        <v>147</v>
      </c>
      <c r="G127" s="204" t="s">
        <v>123</v>
      </c>
      <c r="H127" s="205">
        <v>70</v>
      </c>
      <c r="I127" s="206">
        <v>70.459999999999994</v>
      </c>
      <c r="J127" s="206">
        <f>ROUND(I127*H127,2)</f>
        <v>4932.1999999999998</v>
      </c>
      <c r="K127" s="207"/>
      <c r="L127" s="208"/>
      <c r="M127" s="209" t="s">
        <v>1</v>
      </c>
      <c r="N127" s="210" t="s">
        <v>44</v>
      </c>
      <c r="O127" s="211">
        <v>0</v>
      </c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13" t="s">
        <v>124</v>
      </c>
      <c r="AT127" s="213" t="s">
        <v>120</v>
      </c>
      <c r="AU127" s="213" t="s">
        <v>85</v>
      </c>
      <c r="AY127" s="14" t="s">
        <v>119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4932.1999999999998</v>
      </c>
      <c r="BH127" s="214">
        <f>IF(N127="sníž. přenesená",J127,0)</f>
        <v>0</v>
      </c>
      <c r="BI127" s="214">
        <f>IF(N127="nulová",J127,0)</f>
        <v>0</v>
      </c>
      <c r="BJ127" s="14" t="s">
        <v>125</v>
      </c>
      <c r="BK127" s="214">
        <f>ROUND(I127*H127,2)</f>
        <v>4932.1999999999998</v>
      </c>
      <c r="BL127" s="14" t="s">
        <v>125</v>
      </c>
      <c r="BM127" s="213" t="s">
        <v>148</v>
      </c>
    </row>
    <row r="128" s="2" customFormat="1" ht="49.05" customHeight="1">
      <c r="A128" s="29"/>
      <c r="B128" s="30"/>
      <c r="C128" s="201" t="s">
        <v>149</v>
      </c>
      <c r="D128" s="201" t="s">
        <v>120</v>
      </c>
      <c r="E128" s="202" t="s">
        <v>150</v>
      </c>
      <c r="F128" s="203" t="s">
        <v>151</v>
      </c>
      <c r="G128" s="204" t="s">
        <v>132</v>
      </c>
      <c r="H128" s="205">
        <v>8</v>
      </c>
      <c r="I128" s="206">
        <v>6229.0799999999999</v>
      </c>
      <c r="J128" s="206">
        <f>ROUND(I128*H128,2)</f>
        <v>49832.639999999999</v>
      </c>
      <c r="K128" s="207"/>
      <c r="L128" s="208"/>
      <c r="M128" s="209" t="s">
        <v>1</v>
      </c>
      <c r="N128" s="210" t="s">
        <v>44</v>
      </c>
      <c r="O128" s="211">
        <v>0</v>
      </c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13" t="s">
        <v>124</v>
      </c>
      <c r="AT128" s="213" t="s">
        <v>120</v>
      </c>
      <c r="AU128" s="213" t="s">
        <v>85</v>
      </c>
      <c r="AY128" s="14" t="s">
        <v>119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49832.639999999999</v>
      </c>
      <c r="BH128" s="214">
        <f>IF(N128="sníž. přenesená",J128,0)</f>
        <v>0</v>
      </c>
      <c r="BI128" s="214">
        <f>IF(N128="nulová",J128,0)</f>
        <v>0</v>
      </c>
      <c r="BJ128" s="14" t="s">
        <v>125</v>
      </c>
      <c r="BK128" s="214">
        <f>ROUND(I128*H128,2)</f>
        <v>49832.639999999999</v>
      </c>
      <c r="BL128" s="14" t="s">
        <v>125</v>
      </c>
      <c r="BM128" s="213" t="s">
        <v>152</v>
      </c>
    </row>
    <row r="129" s="2" customFormat="1" ht="24.15" customHeight="1">
      <c r="A129" s="29"/>
      <c r="B129" s="30"/>
      <c r="C129" s="201" t="s">
        <v>153</v>
      </c>
      <c r="D129" s="201" t="s">
        <v>120</v>
      </c>
      <c r="E129" s="202" t="s">
        <v>154</v>
      </c>
      <c r="F129" s="203" t="s">
        <v>155</v>
      </c>
      <c r="G129" s="204" t="s">
        <v>132</v>
      </c>
      <c r="H129" s="205">
        <v>8</v>
      </c>
      <c r="I129" s="206">
        <v>381.14999999999998</v>
      </c>
      <c r="J129" s="206">
        <f>ROUND(I129*H129,2)</f>
        <v>3049.1999999999998</v>
      </c>
      <c r="K129" s="207"/>
      <c r="L129" s="208"/>
      <c r="M129" s="209" t="s">
        <v>1</v>
      </c>
      <c r="N129" s="210" t="s">
        <v>44</v>
      </c>
      <c r="O129" s="211">
        <v>0</v>
      </c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13" t="s">
        <v>124</v>
      </c>
      <c r="AT129" s="213" t="s">
        <v>120</v>
      </c>
      <c r="AU129" s="213" t="s">
        <v>85</v>
      </c>
      <c r="AY129" s="14" t="s">
        <v>119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3049.1999999999998</v>
      </c>
      <c r="BH129" s="214">
        <f>IF(N129="sníž. přenesená",J129,0)</f>
        <v>0</v>
      </c>
      <c r="BI129" s="214">
        <f>IF(N129="nulová",J129,0)</f>
        <v>0</v>
      </c>
      <c r="BJ129" s="14" t="s">
        <v>125</v>
      </c>
      <c r="BK129" s="214">
        <f>ROUND(I129*H129,2)</f>
        <v>3049.1999999999998</v>
      </c>
      <c r="BL129" s="14" t="s">
        <v>125</v>
      </c>
      <c r="BM129" s="213" t="s">
        <v>156</v>
      </c>
    </row>
    <row r="130" s="2" customFormat="1" ht="24.15" customHeight="1">
      <c r="A130" s="29"/>
      <c r="B130" s="30"/>
      <c r="C130" s="201" t="s">
        <v>157</v>
      </c>
      <c r="D130" s="201" t="s">
        <v>120</v>
      </c>
      <c r="E130" s="202" t="s">
        <v>158</v>
      </c>
      <c r="F130" s="203" t="s">
        <v>159</v>
      </c>
      <c r="G130" s="204" t="s">
        <v>123</v>
      </c>
      <c r="H130" s="205">
        <v>1625</v>
      </c>
      <c r="I130" s="206">
        <v>167.71000000000001</v>
      </c>
      <c r="J130" s="206">
        <f>ROUND(I130*H130,2)</f>
        <v>272528.75</v>
      </c>
      <c r="K130" s="207"/>
      <c r="L130" s="208"/>
      <c r="M130" s="209" t="s">
        <v>1</v>
      </c>
      <c r="N130" s="210" t="s">
        <v>44</v>
      </c>
      <c r="O130" s="211">
        <v>0</v>
      </c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13" t="s">
        <v>124</v>
      </c>
      <c r="AT130" s="213" t="s">
        <v>120</v>
      </c>
      <c r="AU130" s="213" t="s">
        <v>85</v>
      </c>
      <c r="AY130" s="14" t="s">
        <v>119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272528.75</v>
      </c>
      <c r="BH130" s="214">
        <f>IF(N130="sníž. přenesená",J130,0)</f>
        <v>0</v>
      </c>
      <c r="BI130" s="214">
        <f>IF(N130="nulová",J130,0)</f>
        <v>0</v>
      </c>
      <c r="BJ130" s="14" t="s">
        <v>125</v>
      </c>
      <c r="BK130" s="214">
        <f>ROUND(I130*H130,2)</f>
        <v>272528.75</v>
      </c>
      <c r="BL130" s="14" t="s">
        <v>125</v>
      </c>
      <c r="BM130" s="213" t="s">
        <v>160</v>
      </c>
    </row>
    <row r="131" s="2" customFormat="1" ht="24.15" customHeight="1">
      <c r="A131" s="29"/>
      <c r="B131" s="30"/>
      <c r="C131" s="201" t="s">
        <v>161</v>
      </c>
      <c r="D131" s="201" t="s">
        <v>120</v>
      </c>
      <c r="E131" s="202" t="s">
        <v>162</v>
      </c>
      <c r="F131" s="203" t="s">
        <v>163</v>
      </c>
      <c r="G131" s="204" t="s">
        <v>132</v>
      </c>
      <c r="H131" s="205">
        <v>162</v>
      </c>
      <c r="I131" s="206">
        <v>11.76</v>
      </c>
      <c r="J131" s="206">
        <f>ROUND(I131*H131,2)</f>
        <v>1905.1199999999999</v>
      </c>
      <c r="K131" s="207"/>
      <c r="L131" s="208"/>
      <c r="M131" s="209" t="s">
        <v>1</v>
      </c>
      <c r="N131" s="210" t="s">
        <v>44</v>
      </c>
      <c r="O131" s="211">
        <v>0</v>
      </c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13" t="s">
        <v>124</v>
      </c>
      <c r="AT131" s="213" t="s">
        <v>120</v>
      </c>
      <c r="AU131" s="213" t="s">
        <v>85</v>
      </c>
      <c r="AY131" s="14" t="s">
        <v>119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1905.1199999999999</v>
      </c>
      <c r="BH131" s="214">
        <f>IF(N131="sníž. přenesená",J131,0)</f>
        <v>0</v>
      </c>
      <c r="BI131" s="214">
        <f>IF(N131="nulová",J131,0)</f>
        <v>0</v>
      </c>
      <c r="BJ131" s="14" t="s">
        <v>125</v>
      </c>
      <c r="BK131" s="214">
        <f>ROUND(I131*H131,2)</f>
        <v>1905.1199999999999</v>
      </c>
      <c r="BL131" s="14" t="s">
        <v>125</v>
      </c>
      <c r="BM131" s="213" t="s">
        <v>164</v>
      </c>
    </row>
    <row r="132" s="2" customFormat="1" ht="24.15" customHeight="1">
      <c r="A132" s="29"/>
      <c r="B132" s="30"/>
      <c r="C132" s="201" t="s">
        <v>165</v>
      </c>
      <c r="D132" s="201" t="s">
        <v>120</v>
      </c>
      <c r="E132" s="202" t="s">
        <v>166</v>
      </c>
      <c r="F132" s="203" t="s">
        <v>167</v>
      </c>
      <c r="G132" s="204" t="s">
        <v>132</v>
      </c>
      <c r="H132" s="205">
        <v>6</v>
      </c>
      <c r="I132" s="206">
        <v>152.46000000000001</v>
      </c>
      <c r="J132" s="206">
        <f>ROUND(I132*H132,2)</f>
        <v>914.75999999999999</v>
      </c>
      <c r="K132" s="207"/>
      <c r="L132" s="208"/>
      <c r="M132" s="209" t="s">
        <v>1</v>
      </c>
      <c r="N132" s="210" t="s">
        <v>44</v>
      </c>
      <c r="O132" s="211">
        <v>0</v>
      </c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13" t="s">
        <v>124</v>
      </c>
      <c r="AT132" s="213" t="s">
        <v>120</v>
      </c>
      <c r="AU132" s="213" t="s">
        <v>85</v>
      </c>
      <c r="AY132" s="14" t="s">
        <v>119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914.75999999999999</v>
      </c>
      <c r="BH132" s="214">
        <f>IF(N132="sníž. přenesená",J132,0)</f>
        <v>0</v>
      </c>
      <c r="BI132" s="214">
        <f>IF(N132="nulová",J132,0)</f>
        <v>0</v>
      </c>
      <c r="BJ132" s="14" t="s">
        <v>125</v>
      </c>
      <c r="BK132" s="214">
        <f>ROUND(I132*H132,2)</f>
        <v>914.75999999999999</v>
      </c>
      <c r="BL132" s="14" t="s">
        <v>125</v>
      </c>
      <c r="BM132" s="213" t="s">
        <v>168</v>
      </c>
    </row>
    <row r="133" s="2" customFormat="1" ht="21.75" customHeight="1">
      <c r="A133" s="29"/>
      <c r="B133" s="30"/>
      <c r="C133" s="201" t="s">
        <v>169</v>
      </c>
      <c r="D133" s="201" t="s">
        <v>120</v>
      </c>
      <c r="E133" s="202" t="s">
        <v>170</v>
      </c>
      <c r="F133" s="203" t="s">
        <v>171</v>
      </c>
      <c r="G133" s="204" t="s">
        <v>132</v>
      </c>
      <c r="H133" s="205">
        <v>5</v>
      </c>
      <c r="I133" s="206">
        <v>7383.4200000000001</v>
      </c>
      <c r="J133" s="206">
        <f>ROUND(I133*H133,2)</f>
        <v>36917.099999999999</v>
      </c>
      <c r="K133" s="207"/>
      <c r="L133" s="208"/>
      <c r="M133" s="209" t="s">
        <v>1</v>
      </c>
      <c r="N133" s="210" t="s">
        <v>44</v>
      </c>
      <c r="O133" s="211">
        <v>0</v>
      </c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13" t="s">
        <v>124</v>
      </c>
      <c r="AT133" s="213" t="s">
        <v>120</v>
      </c>
      <c r="AU133" s="213" t="s">
        <v>85</v>
      </c>
      <c r="AY133" s="14" t="s">
        <v>119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36917.099999999999</v>
      </c>
      <c r="BH133" s="214">
        <f>IF(N133="sníž. přenesená",J133,0)</f>
        <v>0</v>
      </c>
      <c r="BI133" s="214">
        <f>IF(N133="nulová",J133,0)</f>
        <v>0</v>
      </c>
      <c r="BJ133" s="14" t="s">
        <v>125</v>
      </c>
      <c r="BK133" s="214">
        <f>ROUND(I133*H133,2)</f>
        <v>36917.099999999999</v>
      </c>
      <c r="BL133" s="14" t="s">
        <v>125</v>
      </c>
      <c r="BM133" s="213" t="s">
        <v>172</v>
      </c>
    </row>
    <row r="134" s="2" customFormat="1" ht="24.15" customHeight="1">
      <c r="A134" s="29"/>
      <c r="B134" s="30"/>
      <c r="C134" s="201" t="s">
        <v>8</v>
      </c>
      <c r="D134" s="201" t="s">
        <v>120</v>
      </c>
      <c r="E134" s="202" t="s">
        <v>173</v>
      </c>
      <c r="F134" s="203" t="s">
        <v>174</v>
      </c>
      <c r="G134" s="204" t="s">
        <v>123</v>
      </c>
      <c r="H134" s="205">
        <v>220</v>
      </c>
      <c r="I134" s="206">
        <v>31.25</v>
      </c>
      <c r="J134" s="206">
        <f>ROUND(I134*H134,2)</f>
        <v>6875</v>
      </c>
      <c r="K134" s="207"/>
      <c r="L134" s="208"/>
      <c r="M134" s="209" t="s">
        <v>1</v>
      </c>
      <c r="N134" s="210" t="s">
        <v>44</v>
      </c>
      <c r="O134" s="211">
        <v>0</v>
      </c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13" t="s">
        <v>124</v>
      </c>
      <c r="AT134" s="213" t="s">
        <v>120</v>
      </c>
      <c r="AU134" s="213" t="s">
        <v>85</v>
      </c>
      <c r="AY134" s="14" t="s">
        <v>119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6875</v>
      </c>
      <c r="BH134" s="214">
        <f>IF(N134="sníž. přenesená",J134,0)</f>
        <v>0</v>
      </c>
      <c r="BI134" s="214">
        <f>IF(N134="nulová",J134,0)</f>
        <v>0</v>
      </c>
      <c r="BJ134" s="14" t="s">
        <v>125</v>
      </c>
      <c r="BK134" s="214">
        <f>ROUND(I134*H134,2)</f>
        <v>6875</v>
      </c>
      <c r="BL134" s="14" t="s">
        <v>125</v>
      </c>
      <c r="BM134" s="213" t="s">
        <v>175</v>
      </c>
    </row>
    <row r="135" s="2" customFormat="1" ht="33" customHeight="1">
      <c r="A135" s="29"/>
      <c r="B135" s="30"/>
      <c r="C135" s="201" t="s">
        <v>176</v>
      </c>
      <c r="D135" s="201" t="s">
        <v>120</v>
      </c>
      <c r="E135" s="202" t="s">
        <v>177</v>
      </c>
      <c r="F135" s="203" t="s">
        <v>178</v>
      </c>
      <c r="G135" s="204" t="s">
        <v>123</v>
      </c>
      <c r="H135" s="205">
        <v>4250</v>
      </c>
      <c r="I135" s="206">
        <v>5.2300000000000004</v>
      </c>
      <c r="J135" s="206">
        <f>ROUND(I135*H135,2)</f>
        <v>22227.5</v>
      </c>
      <c r="K135" s="207"/>
      <c r="L135" s="208"/>
      <c r="M135" s="209" t="s">
        <v>1</v>
      </c>
      <c r="N135" s="210" t="s">
        <v>44</v>
      </c>
      <c r="O135" s="211">
        <v>0</v>
      </c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13" t="s">
        <v>124</v>
      </c>
      <c r="AT135" s="213" t="s">
        <v>120</v>
      </c>
      <c r="AU135" s="213" t="s">
        <v>85</v>
      </c>
      <c r="AY135" s="14" t="s">
        <v>119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22227.5</v>
      </c>
      <c r="BH135" s="214">
        <f>IF(N135="sníž. přenesená",J135,0)</f>
        <v>0</v>
      </c>
      <c r="BI135" s="214">
        <f>IF(N135="nulová",J135,0)</f>
        <v>0</v>
      </c>
      <c r="BJ135" s="14" t="s">
        <v>125</v>
      </c>
      <c r="BK135" s="214">
        <f>ROUND(I135*H135,2)</f>
        <v>22227.5</v>
      </c>
      <c r="BL135" s="14" t="s">
        <v>125</v>
      </c>
      <c r="BM135" s="213" t="s">
        <v>179</v>
      </c>
    </row>
    <row r="136" s="11" customFormat="1" ht="25.92" customHeight="1">
      <c r="A136" s="11"/>
      <c r="B136" s="188"/>
      <c r="C136" s="189"/>
      <c r="D136" s="190" t="s">
        <v>76</v>
      </c>
      <c r="E136" s="191" t="s">
        <v>180</v>
      </c>
      <c r="F136" s="191" t="s">
        <v>181</v>
      </c>
      <c r="G136" s="189"/>
      <c r="H136" s="189"/>
      <c r="I136" s="189"/>
      <c r="J136" s="192">
        <f>BK136</f>
        <v>1357185.8799999999</v>
      </c>
      <c r="K136" s="189"/>
      <c r="L136" s="193"/>
      <c r="M136" s="194"/>
      <c r="N136" s="195"/>
      <c r="O136" s="195"/>
      <c r="P136" s="196">
        <f>SUM(P137:P153)</f>
        <v>0</v>
      </c>
      <c r="Q136" s="195"/>
      <c r="R136" s="196">
        <f>SUM(R137:R153)</f>
        <v>0</v>
      </c>
      <c r="S136" s="195"/>
      <c r="T136" s="197">
        <f>SUM(T137:T153)</f>
        <v>0</v>
      </c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R136" s="198" t="s">
        <v>85</v>
      </c>
      <c r="AT136" s="199" t="s">
        <v>76</v>
      </c>
      <c r="AU136" s="199" t="s">
        <v>77</v>
      </c>
      <c r="AY136" s="198" t="s">
        <v>119</v>
      </c>
      <c r="BK136" s="200">
        <f>SUM(BK137:BK153)</f>
        <v>1357185.8799999999</v>
      </c>
    </row>
    <row r="137" s="2" customFormat="1" ht="24.15" customHeight="1">
      <c r="A137" s="29"/>
      <c r="B137" s="30"/>
      <c r="C137" s="215" t="s">
        <v>182</v>
      </c>
      <c r="D137" s="215" t="s">
        <v>183</v>
      </c>
      <c r="E137" s="216" t="s">
        <v>184</v>
      </c>
      <c r="F137" s="217" t="s">
        <v>185</v>
      </c>
      <c r="G137" s="218" t="s">
        <v>123</v>
      </c>
      <c r="H137" s="219">
        <v>12770</v>
      </c>
      <c r="I137" s="220">
        <v>64.140000000000001</v>
      </c>
      <c r="J137" s="220">
        <f>ROUND(I137*H137,2)</f>
        <v>819067.80000000005</v>
      </c>
      <c r="K137" s="221"/>
      <c r="L137" s="35"/>
      <c r="M137" s="222" t="s">
        <v>1</v>
      </c>
      <c r="N137" s="223" t="s">
        <v>44</v>
      </c>
      <c r="O137" s="211">
        <v>0</v>
      </c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13" t="s">
        <v>186</v>
      </c>
      <c r="AT137" s="213" t="s">
        <v>183</v>
      </c>
      <c r="AU137" s="213" t="s">
        <v>85</v>
      </c>
      <c r="AY137" s="14" t="s">
        <v>119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819067.80000000005</v>
      </c>
      <c r="BH137" s="214">
        <f>IF(N137="sníž. přenesená",J137,0)</f>
        <v>0</v>
      </c>
      <c r="BI137" s="214">
        <f>IF(N137="nulová",J137,0)</f>
        <v>0</v>
      </c>
      <c r="BJ137" s="14" t="s">
        <v>125</v>
      </c>
      <c r="BK137" s="214">
        <f>ROUND(I137*H137,2)</f>
        <v>819067.80000000005</v>
      </c>
      <c r="BL137" s="14" t="s">
        <v>186</v>
      </c>
      <c r="BM137" s="213" t="s">
        <v>187</v>
      </c>
    </row>
    <row r="138" s="2" customFormat="1" ht="24.15" customHeight="1">
      <c r="A138" s="29"/>
      <c r="B138" s="30"/>
      <c r="C138" s="215" t="s">
        <v>188</v>
      </c>
      <c r="D138" s="215" t="s">
        <v>183</v>
      </c>
      <c r="E138" s="216" t="s">
        <v>189</v>
      </c>
      <c r="F138" s="217" t="s">
        <v>190</v>
      </c>
      <c r="G138" s="218" t="s">
        <v>123</v>
      </c>
      <c r="H138" s="219">
        <v>4350</v>
      </c>
      <c r="I138" s="220">
        <v>53.689999999999998</v>
      </c>
      <c r="J138" s="220">
        <f>ROUND(I138*H138,2)</f>
        <v>233551.5</v>
      </c>
      <c r="K138" s="221"/>
      <c r="L138" s="35"/>
      <c r="M138" s="222" t="s">
        <v>1</v>
      </c>
      <c r="N138" s="223" t="s">
        <v>44</v>
      </c>
      <c r="O138" s="211">
        <v>0</v>
      </c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13" t="s">
        <v>186</v>
      </c>
      <c r="AT138" s="213" t="s">
        <v>183</v>
      </c>
      <c r="AU138" s="213" t="s">
        <v>85</v>
      </c>
      <c r="AY138" s="14" t="s">
        <v>119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233551.5</v>
      </c>
      <c r="BH138" s="214">
        <f>IF(N138="sníž. přenesená",J138,0)</f>
        <v>0</v>
      </c>
      <c r="BI138" s="214">
        <f>IF(N138="nulová",J138,0)</f>
        <v>0</v>
      </c>
      <c r="BJ138" s="14" t="s">
        <v>125</v>
      </c>
      <c r="BK138" s="214">
        <f>ROUND(I138*H138,2)</f>
        <v>233551.5</v>
      </c>
      <c r="BL138" s="14" t="s">
        <v>186</v>
      </c>
      <c r="BM138" s="213" t="s">
        <v>191</v>
      </c>
    </row>
    <row r="139" s="2" customFormat="1" ht="37.8" customHeight="1">
      <c r="A139" s="29"/>
      <c r="B139" s="30"/>
      <c r="C139" s="215" t="s">
        <v>192</v>
      </c>
      <c r="D139" s="215" t="s">
        <v>183</v>
      </c>
      <c r="E139" s="216" t="s">
        <v>193</v>
      </c>
      <c r="F139" s="217" t="s">
        <v>194</v>
      </c>
      <c r="G139" s="218" t="s">
        <v>123</v>
      </c>
      <c r="H139" s="219">
        <v>1121</v>
      </c>
      <c r="I139" s="220">
        <v>24.719999999999999</v>
      </c>
      <c r="J139" s="220">
        <f>ROUND(I139*H139,2)</f>
        <v>27711.119999999999</v>
      </c>
      <c r="K139" s="221"/>
      <c r="L139" s="35"/>
      <c r="M139" s="222" t="s">
        <v>1</v>
      </c>
      <c r="N139" s="223" t="s">
        <v>44</v>
      </c>
      <c r="O139" s="211">
        <v>0</v>
      </c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13" t="s">
        <v>186</v>
      </c>
      <c r="AT139" s="213" t="s">
        <v>183</v>
      </c>
      <c r="AU139" s="213" t="s">
        <v>85</v>
      </c>
      <c r="AY139" s="14" t="s">
        <v>119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27711.119999999999</v>
      </c>
      <c r="BH139" s="214">
        <f>IF(N139="sníž. přenesená",J139,0)</f>
        <v>0</v>
      </c>
      <c r="BI139" s="214">
        <f>IF(N139="nulová",J139,0)</f>
        <v>0</v>
      </c>
      <c r="BJ139" s="14" t="s">
        <v>125</v>
      </c>
      <c r="BK139" s="214">
        <f>ROUND(I139*H139,2)</f>
        <v>27711.119999999999</v>
      </c>
      <c r="BL139" s="14" t="s">
        <v>186</v>
      </c>
      <c r="BM139" s="213" t="s">
        <v>195</v>
      </c>
    </row>
    <row r="140" s="2" customFormat="1" ht="24.15" customHeight="1">
      <c r="A140" s="29"/>
      <c r="B140" s="30"/>
      <c r="C140" s="215" t="s">
        <v>196</v>
      </c>
      <c r="D140" s="215" t="s">
        <v>183</v>
      </c>
      <c r="E140" s="216" t="s">
        <v>197</v>
      </c>
      <c r="F140" s="217" t="s">
        <v>198</v>
      </c>
      <c r="G140" s="218" t="s">
        <v>132</v>
      </c>
      <c r="H140" s="219">
        <v>8</v>
      </c>
      <c r="I140" s="220">
        <v>295.12</v>
      </c>
      <c r="J140" s="220">
        <f>ROUND(I140*H140,2)</f>
        <v>2360.96</v>
      </c>
      <c r="K140" s="221"/>
      <c r="L140" s="35"/>
      <c r="M140" s="222" t="s">
        <v>1</v>
      </c>
      <c r="N140" s="223" t="s">
        <v>44</v>
      </c>
      <c r="O140" s="211">
        <v>0</v>
      </c>
      <c r="P140" s="211">
        <f>O140*H140</f>
        <v>0</v>
      </c>
      <c r="Q140" s="211">
        <v>0</v>
      </c>
      <c r="R140" s="211">
        <f>Q140*H140</f>
        <v>0</v>
      </c>
      <c r="S140" s="211">
        <v>0</v>
      </c>
      <c r="T140" s="212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13" t="s">
        <v>186</v>
      </c>
      <c r="AT140" s="213" t="s">
        <v>183</v>
      </c>
      <c r="AU140" s="213" t="s">
        <v>85</v>
      </c>
      <c r="AY140" s="14" t="s">
        <v>119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2360.96</v>
      </c>
      <c r="BH140" s="214">
        <f>IF(N140="sníž. přenesená",J140,0)</f>
        <v>0</v>
      </c>
      <c r="BI140" s="214">
        <f>IF(N140="nulová",J140,0)</f>
        <v>0</v>
      </c>
      <c r="BJ140" s="14" t="s">
        <v>125</v>
      </c>
      <c r="BK140" s="214">
        <f>ROUND(I140*H140,2)</f>
        <v>2360.96</v>
      </c>
      <c r="BL140" s="14" t="s">
        <v>186</v>
      </c>
      <c r="BM140" s="213" t="s">
        <v>199</v>
      </c>
    </row>
    <row r="141" s="2" customFormat="1" ht="16.5" customHeight="1">
      <c r="A141" s="29"/>
      <c r="B141" s="30"/>
      <c r="C141" s="215" t="s">
        <v>7</v>
      </c>
      <c r="D141" s="215" t="s">
        <v>183</v>
      </c>
      <c r="E141" s="216" t="s">
        <v>200</v>
      </c>
      <c r="F141" s="217" t="s">
        <v>201</v>
      </c>
      <c r="G141" s="218" t="s">
        <v>132</v>
      </c>
      <c r="H141" s="219">
        <v>8</v>
      </c>
      <c r="I141" s="220">
        <v>4051.0799999999999</v>
      </c>
      <c r="J141" s="220">
        <f>ROUND(I141*H141,2)</f>
        <v>32408.639999999999</v>
      </c>
      <c r="K141" s="221"/>
      <c r="L141" s="35"/>
      <c r="M141" s="222" t="s">
        <v>1</v>
      </c>
      <c r="N141" s="223" t="s">
        <v>44</v>
      </c>
      <c r="O141" s="211">
        <v>0</v>
      </c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13" t="s">
        <v>186</v>
      </c>
      <c r="AT141" s="213" t="s">
        <v>183</v>
      </c>
      <c r="AU141" s="213" t="s">
        <v>85</v>
      </c>
      <c r="AY141" s="14" t="s">
        <v>119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32408.639999999999</v>
      </c>
      <c r="BH141" s="214">
        <f>IF(N141="sníž. přenesená",J141,0)</f>
        <v>0</v>
      </c>
      <c r="BI141" s="214">
        <f>IF(N141="nulová",J141,0)</f>
        <v>0</v>
      </c>
      <c r="BJ141" s="14" t="s">
        <v>125</v>
      </c>
      <c r="BK141" s="214">
        <f>ROUND(I141*H141,2)</f>
        <v>32408.639999999999</v>
      </c>
      <c r="BL141" s="14" t="s">
        <v>186</v>
      </c>
      <c r="BM141" s="213" t="s">
        <v>202</v>
      </c>
    </row>
    <row r="142" s="2" customFormat="1" ht="24.15" customHeight="1">
      <c r="A142" s="29"/>
      <c r="B142" s="30"/>
      <c r="C142" s="215" t="s">
        <v>203</v>
      </c>
      <c r="D142" s="215" t="s">
        <v>183</v>
      </c>
      <c r="E142" s="216" t="s">
        <v>204</v>
      </c>
      <c r="F142" s="217" t="s">
        <v>205</v>
      </c>
      <c r="G142" s="218" t="s">
        <v>132</v>
      </c>
      <c r="H142" s="219">
        <v>2</v>
      </c>
      <c r="I142" s="220">
        <v>1851.3</v>
      </c>
      <c r="J142" s="220">
        <f>ROUND(I142*H142,2)</f>
        <v>3702.5999999999999</v>
      </c>
      <c r="K142" s="221"/>
      <c r="L142" s="35"/>
      <c r="M142" s="222" t="s">
        <v>1</v>
      </c>
      <c r="N142" s="223" t="s">
        <v>44</v>
      </c>
      <c r="O142" s="211">
        <v>0</v>
      </c>
      <c r="P142" s="211">
        <f>O142*H142</f>
        <v>0</v>
      </c>
      <c r="Q142" s="211">
        <v>0</v>
      </c>
      <c r="R142" s="211">
        <f>Q142*H142</f>
        <v>0</v>
      </c>
      <c r="S142" s="211">
        <v>0</v>
      </c>
      <c r="T142" s="212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13" t="s">
        <v>186</v>
      </c>
      <c r="AT142" s="213" t="s">
        <v>183</v>
      </c>
      <c r="AU142" s="213" t="s">
        <v>85</v>
      </c>
      <c r="AY142" s="14" t="s">
        <v>119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3702.5999999999999</v>
      </c>
      <c r="BH142" s="214">
        <f>IF(N142="sníž. přenesená",J142,0)</f>
        <v>0</v>
      </c>
      <c r="BI142" s="214">
        <f>IF(N142="nulová",J142,0)</f>
        <v>0</v>
      </c>
      <c r="BJ142" s="14" t="s">
        <v>125</v>
      </c>
      <c r="BK142" s="214">
        <f>ROUND(I142*H142,2)</f>
        <v>3702.5999999999999</v>
      </c>
      <c r="BL142" s="14" t="s">
        <v>186</v>
      </c>
      <c r="BM142" s="213" t="s">
        <v>206</v>
      </c>
    </row>
    <row r="143" s="2" customFormat="1" ht="24.15" customHeight="1">
      <c r="A143" s="29"/>
      <c r="B143" s="30"/>
      <c r="C143" s="215" t="s">
        <v>207</v>
      </c>
      <c r="D143" s="215" t="s">
        <v>183</v>
      </c>
      <c r="E143" s="216" t="s">
        <v>208</v>
      </c>
      <c r="F143" s="217" t="s">
        <v>209</v>
      </c>
      <c r="G143" s="218" t="s">
        <v>132</v>
      </c>
      <c r="H143" s="219">
        <v>1</v>
      </c>
      <c r="I143" s="220">
        <v>2406.6900000000001</v>
      </c>
      <c r="J143" s="220">
        <f>ROUND(I143*H143,2)</f>
        <v>2406.6900000000001</v>
      </c>
      <c r="K143" s="221"/>
      <c r="L143" s="35"/>
      <c r="M143" s="222" t="s">
        <v>1</v>
      </c>
      <c r="N143" s="223" t="s">
        <v>44</v>
      </c>
      <c r="O143" s="211">
        <v>0</v>
      </c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13" t="s">
        <v>186</v>
      </c>
      <c r="AT143" s="213" t="s">
        <v>183</v>
      </c>
      <c r="AU143" s="213" t="s">
        <v>85</v>
      </c>
      <c r="AY143" s="14" t="s">
        <v>119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2406.6900000000001</v>
      </c>
      <c r="BH143" s="214">
        <f>IF(N143="sníž. přenesená",J143,0)</f>
        <v>0</v>
      </c>
      <c r="BI143" s="214">
        <f>IF(N143="nulová",J143,0)</f>
        <v>0</v>
      </c>
      <c r="BJ143" s="14" t="s">
        <v>125</v>
      </c>
      <c r="BK143" s="214">
        <f>ROUND(I143*H143,2)</f>
        <v>2406.6900000000001</v>
      </c>
      <c r="BL143" s="14" t="s">
        <v>186</v>
      </c>
      <c r="BM143" s="213" t="s">
        <v>210</v>
      </c>
    </row>
    <row r="144" s="2" customFormat="1" ht="16.5" customHeight="1">
      <c r="A144" s="29"/>
      <c r="B144" s="30"/>
      <c r="C144" s="215" t="s">
        <v>211</v>
      </c>
      <c r="D144" s="215" t="s">
        <v>183</v>
      </c>
      <c r="E144" s="216" t="s">
        <v>212</v>
      </c>
      <c r="F144" s="217" t="s">
        <v>213</v>
      </c>
      <c r="G144" s="218" t="s">
        <v>132</v>
      </c>
      <c r="H144" s="219">
        <v>8</v>
      </c>
      <c r="I144" s="220">
        <v>393.13</v>
      </c>
      <c r="J144" s="220">
        <f>ROUND(I144*H144,2)</f>
        <v>3145.04</v>
      </c>
      <c r="K144" s="221"/>
      <c r="L144" s="35"/>
      <c r="M144" s="222" t="s">
        <v>1</v>
      </c>
      <c r="N144" s="223" t="s">
        <v>44</v>
      </c>
      <c r="O144" s="211">
        <v>0</v>
      </c>
      <c r="P144" s="211">
        <f>O144*H144</f>
        <v>0</v>
      </c>
      <c r="Q144" s="211">
        <v>0</v>
      </c>
      <c r="R144" s="211">
        <f>Q144*H144</f>
        <v>0</v>
      </c>
      <c r="S144" s="211">
        <v>0</v>
      </c>
      <c r="T144" s="212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13" t="s">
        <v>186</v>
      </c>
      <c r="AT144" s="213" t="s">
        <v>183</v>
      </c>
      <c r="AU144" s="213" t="s">
        <v>85</v>
      </c>
      <c r="AY144" s="14" t="s">
        <v>119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3145.04</v>
      </c>
      <c r="BH144" s="214">
        <f>IF(N144="sníž. přenesená",J144,0)</f>
        <v>0</v>
      </c>
      <c r="BI144" s="214">
        <f>IF(N144="nulová",J144,0)</f>
        <v>0</v>
      </c>
      <c r="BJ144" s="14" t="s">
        <v>125</v>
      </c>
      <c r="BK144" s="214">
        <f>ROUND(I144*H144,2)</f>
        <v>3145.04</v>
      </c>
      <c r="BL144" s="14" t="s">
        <v>186</v>
      </c>
      <c r="BM144" s="213" t="s">
        <v>214</v>
      </c>
    </row>
    <row r="145" s="2" customFormat="1" ht="24.15" customHeight="1">
      <c r="A145" s="29"/>
      <c r="B145" s="30"/>
      <c r="C145" s="215" t="s">
        <v>215</v>
      </c>
      <c r="D145" s="215" t="s">
        <v>183</v>
      </c>
      <c r="E145" s="216" t="s">
        <v>216</v>
      </c>
      <c r="F145" s="217" t="s">
        <v>217</v>
      </c>
      <c r="G145" s="218" t="s">
        <v>132</v>
      </c>
      <c r="H145" s="219">
        <v>6</v>
      </c>
      <c r="I145" s="220">
        <v>131.77000000000001</v>
      </c>
      <c r="J145" s="220">
        <f>ROUND(I145*H145,2)</f>
        <v>790.62</v>
      </c>
      <c r="K145" s="221"/>
      <c r="L145" s="35"/>
      <c r="M145" s="222" t="s">
        <v>1</v>
      </c>
      <c r="N145" s="223" t="s">
        <v>44</v>
      </c>
      <c r="O145" s="211">
        <v>0</v>
      </c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13" t="s">
        <v>186</v>
      </c>
      <c r="AT145" s="213" t="s">
        <v>183</v>
      </c>
      <c r="AU145" s="213" t="s">
        <v>85</v>
      </c>
      <c r="AY145" s="14" t="s">
        <v>119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790.62</v>
      </c>
      <c r="BH145" s="214">
        <f>IF(N145="sníž. přenesená",J145,0)</f>
        <v>0</v>
      </c>
      <c r="BI145" s="214">
        <f>IF(N145="nulová",J145,0)</f>
        <v>0</v>
      </c>
      <c r="BJ145" s="14" t="s">
        <v>125</v>
      </c>
      <c r="BK145" s="214">
        <f>ROUND(I145*H145,2)</f>
        <v>790.62</v>
      </c>
      <c r="BL145" s="14" t="s">
        <v>186</v>
      </c>
      <c r="BM145" s="213" t="s">
        <v>218</v>
      </c>
    </row>
    <row r="146" s="2" customFormat="1" ht="21.75" customHeight="1">
      <c r="A146" s="29"/>
      <c r="B146" s="30"/>
      <c r="C146" s="215" t="s">
        <v>219</v>
      </c>
      <c r="D146" s="215" t="s">
        <v>183</v>
      </c>
      <c r="E146" s="216" t="s">
        <v>220</v>
      </c>
      <c r="F146" s="217" t="s">
        <v>221</v>
      </c>
      <c r="G146" s="218" t="s">
        <v>123</v>
      </c>
      <c r="H146" s="219">
        <v>220</v>
      </c>
      <c r="I146" s="220">
        <v>85.489999999999995</v>
      </c>
      <c r="J146" s="220">
        <f>ROUND(I146*H146,2)</f>
        <v>18807.799999999999</v>
      </c>
      <c r="K146" s="221"/>
      <c r="L146" s="35"/>
      <c r="M146" s="222" t="s">
        <v>1</v>
      </c>
      <c r="N146" s="223" t="s">
        <v>44</v>
      </c>
      <c r="O146" s="211">
        <v>0</v>
      </c>
      <c r="P146" s="211">
        <f>O146*H146</f>
        <v>0</v>
      </c>
      <c r="Q146" s="211">
        <v>0</v>
      </c>
      <c r="R146" s="211">
        <f>Q146*H146</f>
        <v>0</v>
      </c>
      <c r="S146" s="211">
        <v>0</v>
      </c>
      <c r="T146" s="212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13" t="s">
        <v>186</v>
      </c>
      <c r="AT146" s="213" t="s">
        <v>183</v>
      </c>
      <c r="AU146" s="213" t="s">
        <v>85</v>
      </c>
      <c r="AY146" s="14" t="s">
        <v>119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18807.799999999999</v>
      </c>
      <c r="BH146" s="214">
        <f>IF(N146="sníž. přenesená",J146,0)</f>
        <v>0</v>
      </c>
      <c r="BI146" s="214">
        <f>IF(N146="nulová",J146,0)</f>
        <v>0</v>
      </c>
      <c r="BJ146" s="14" t="s">
        <v>125</v>
      </c>
      <c r="BK146" s="214">
        <f>ROUND(I146*H146,2)</f>
        <v>18807.799999999999</v>
      </c>
      <c r="BL146" s="14" t="s">
        <v>186</v>
      </c>
      <c r="BM146" s="213" t="s">
        <v>222</v>
      </c>
    </row>
    <row r="147" s="2" customFormat="1" ht="16.5" customHeight="1">
      <c r="A147" s="29"/>
      <c r="B147" s="30"/>
      <c r="C147" s="215" t="s">
        <v>223</v>
      </c>
      <c r="D147" s="215" t="s">
        <v>183</v>
      </c>
      <c r="E147" s="216" t="s">
        <v>224</v>
      </c>
      <c r="F147" s="217" t="s">
        <v>225</v>
      </c>
      <c r="G147" s="218" t="s">
        <v>226</v>
      </c>
      <c r="H147" s="219">
        <v>12.77</v>
      </c>
      <c r="I147" s="220">
        <v>7753.6800000000003</v>
      </c>
      <c r="J147" s="220">
        <f>ROUND(I147*H147,2)</f>
        <v>99014.490000000005</v>
      </c>
      <c r="K147" s="221"/>
      <c r="L147" s="35"/>
      <c r="M147" s="222" t="s">
        <v>1</v>
      </c>
      <c r="N147" s="223" t="s">
        <v>44</v>
      </c>
      <c r="O147" s="211">
        <v>0</v>
      </c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2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13" t="s">
        <v>186</v>
      </c>
      <c r="AT147" s="213" t="s">
        <v>183</v>
      </c>
      <c r="AU147" s="213" t="s">
        <v>85</v>
      </c>
      <c r="AY147" s="14" t="s">
        <v>119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99014.490000000005</v>
      </c>
      <c r="BH147" s="214">
        <f>IF(N147="sníž. přenesená",J147,0)</f>
        <v>0</v>
      </c>
      <c r="BI147" s="214">
        <f>IF(N147="nulová",J147,0)</f>
        <v>0</v>
      </c>
      <c r="BJ147" s="14" t="s">
        <v>125</v>
      </c>
      <c r="BK147" s="214">
        <f>ROUND(I147*H147,2)</f>
        <v>99014.490000000005</v>
      </c>
      <c r="BL147" s="14" t="s">
        <v>186</v>
      </c>
      <c r="BM147" s="213" t="s">
        <v>227</v>
      </c>
    </row>
    <row r="148" s="2" customFormat="1" ht="21.75" customHeight="1">
      <c r="A148" s="29"/>
      <c r="B148" s="30"/>
      <c r="C148" s="215" t="s">
        <v>228</v>
      </c>
      <c r="D148" s="215" t="s">
        <v>183</v>
      </c>
      <c r="E148" s="216" t="s">
        <v>229</v>
      </c>
      <c r="F148" s="217" t="s">
        <v>230</v>
      </c>
      <c r="G148" s="218" t="s">
        <v>132</v>
      </c>
      <c r="H148" s="219">
        <v>7</v>
      </c>
      <c r="I148" s="220">
        <v>8113.0500000000002</v>
      </c>
      <c r="J148" s="220">
        <f>ROUND(I148*H148,2)</f>
        <v>56791.349999999999</v>
      </c>
      <c r="K148" s="221"/>
      <c r="L148" s="35"/>
      <c r="M148" s="222" t="s">
        <v>1</v>
      </c>
      <c r="N148" s="223" t="s">
        <v>44</v>
      </c>
      <c r="O148" s="211">
        <v>0</v>
      </c>
      <c r="P148" s="211">
        <f>O148*H148</f>
        <v>0</v>
      </c>
      <c r="Q148" s="211">
        <v>0</v>
      </c>
      <c r="R148" s="211">
        <f>Q148*H148</f>
        <v>0</v>
      </c>
      <c r="S148" s="211">
        <v>0</v>
      </c>
      <c r="T148" s="212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13" t="s">
        <v>186</v>
      </c>
      <c r="AT148" s="213" t="s">
        <v>183</v>
      </c>
      <c r="AU148" s="213" t="s">
        <v>85</v>
      </c>
      <c r="AY148" s="14" t="s">
        <v>119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56791.349999999999</v>
      </c>
      <c r="BH148" s="214">
        <f>IF(N148="sníž. přenesená",J148,0)</f>
        <v>0</v>
      </c>
      <c r="BI148" s="214">
        <f>IF(N148="nulová",J148,0)</f>
        <v>0</v>
      </c>
      <c r="BJ148" s="14" t="s">
        <v>125</v>
      </c>
      <c r="BK148" s="214">
        <f>ROUND(I148*H148,2)</f>
        <v>56791.349999999999</v>
      </c>
      <c r="BL148" s="14" t="s">
        <v>186</v>
      </c>
      <c r="BM148" s="213" t="s">
        <v>231</v>
      </c>
    </row>
    <row r="149" s="2" customFormat="1" ht="37.8" customHeight="1">
      <c r="A149" s="29"/>
      <c r="B149" s="30"/>
      <c r="C149" s="215" t="s">
        <v>232</v>
      </c>
      <c r="D149" s="215" t="s">
        <v>183</v>
      </c>
      <c r="E149" s="216" t="s">
        <v>233</v>
      </c>
      <c r="F149" s="217" t="s">
        <v>234</v>
      </c>
      <c r="G149" s="218" t="s">
        <v>132</v>
      </c>
      <c r="H149" s="219">
        <v>9</v>
      </c>
      <c r="I149" s="220">
        <v>4399.5600000000004</v>
      </c>
      <c r="J149" s="220">
        <f>ROUND(I149*H149,2)</f>
        <v>39596.040000000001</v>
      </c>
      <c r="K149" s="221"/>
      <c r="L149" s="35"/>
      <c r="M149" s="222" t="s">
        <v>1</v>
      </c>
      <c r="N149" s="223" t="s">
        <v>44</v>
      </c>
      <c r="O149" s="211">
        <v>0</v>
      </c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13" t="s">
        <v>186</v>
      </c>
      <c r="AT149" s="213" t="s">
        <v>183</v>
      </c>
      <c r="AU149" s="213" t="s">
        <v>85</v>
      </c>
      <c r="AY149" s="14" t="s">
        <v>119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39596.040000000001</v>
      </c>
      <c r="BH149" s="214">
        <f>IF(N149="sníž. přenesená",J149,0)</f>
        <v>0</v>
      </c>
      <c r="BI149" s="214">
        <f>IF(N149="nulová",J149,0)</f>
        <v>0</v>
      </c>
      <c r="BJ149" s="14" t="s">
        <v>125</v>
      </c>
      <c r="BK149" s="214">
        <f>ROUND(I149*H149,2)</f>
        <v>39596.040000000001</v>
      </c>
      <c r="BL149" s="14" t="s">
        <v>186</v>
      </c>
      <c r="BM149" s="213" t="s">
        <v>235</v>
      </c>
    </row>
    <row r="150" s="2" customFormat="1" ht="33" customHeight="1">
      <c r="A150" s="29"/>
      <c r="B150" s="30"/>
      <c r="C150" s="215" t="s">
        <v>236</v>
      </c>
      <c r="D150" s="215" t="s">
        <v>183</v>
      </c>
      <c r="E150" s="216" t="s">
        <v>237</v>
      </c>
      <c r="F150" s="217" t="s">
        <v>238</v>
      </c>
      <c r="G150" s="218" t="s">
        <v>132</v>
      </c>
      <c r="H150" s="219">
        <v>2</v>
      </c>
      <c r="I150" s="220">
        <v>664.28999999999996</v>
      </c>
      <c r="J150" s="220">
        <f>ROUND(I150*H150,2)</f>
        <v>1328.5799999999999</v>
      </c>
      <c r="K150" s="221"/>
      <c r="L150" s="35"/>
      <c r="M150" s="222" t="s">
        <v>1</v>
      </c>
      <c r="N150" s="223" t="s">
        <v>44</v>
      </c>
      <c r="O150" s="211">
        <v>0</v>
      </c>
      <c r="P150" s="211">
        <f>O150*H150</f>
        <v>0</v>
      </c>
      <c r="Q150" s="211">
        <v>0</v>
      </c>
      <c r="R150" s="211">
        <f>Q150*H150</f>
        <v>0</v>
      </c>
      <c r="S150" s="211">
        <v>0</v>
      </c>
      <c r="T150" s="212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13" t="s">
        <v>186</v>
      </c>
      <c r="AT150" s="213" t="s">
        <v>183</v>
      </c>
      <c r="AU150" s="213" t="s">
        <v>85</v>
      </c>
      <c r="AY150" s="14" t="s">
        <v>119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1328.5799999999999</v>
      </c>
      <c r="BH150" s="214">
        <f>IF(N150="sníž. přenesená",J150,0)</f>
        <v>0</v>
      </c>
      <c r="BI150" s="214">
        <f>IF(N150="nulová",J150,0)</f>
        <v>0</v>
      </c>
      <c r="BJ150" s="14" t="s">
        <v>125</v>
      </c>
      <c r="BK150" s="214">
        <f>ROUND(I150*H150,2)</f>
        <v>1328.5799999999999</v>
      </c>
      <c r="BL150" s="14" t="s">
        <v>186</v>
      </c>
      <c r="BM150" s="213" t="s">
        <v>239</v>
      </c>
    </row>
    <row r="151" s="2" customFormat="1" ht="33" customHeight="1">
      <c r="A151" s="29"/>
      <c r="B151" s="30"/>
      <c r="C151" s="215" t="s">
        <v>240</v>
      </c>
      <c r="D151" s="215" t="s">
        <v>183</v>
      </c>
      <c r="E151" s="216" t="s">
        <v>241</v>
      </c>
      <c r="F151" s="217" t="s">
        <v>242</v>
      </c>
      <c r="G151" s="218" t="s">
        <v>132</v>
      </c>
      <c r="H151" s="219">
        <v>1</v>
      </c>
      <c r="I151" s="220">
        <v>1044.3499999999999</v>
      </c>
      <c r="J151" s="220">
        <f>ROUND(I151*H151,2)</f>
        <v>1044.3499999999999</v>
      </c>
      <c r="K151" s="221"/>
      <c r="L151" s="35"/>
      <c r="M151" s="222" t="s">
        <v>1</v>
      </c>
      <c r="N151" s="223" t="s">
        <v>44</v>
      </c>
      <c r="O151" s="211">
        <v>0</v>
      </c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13" t="s">
        <v>186</v>
      </c>
      <c r="AT151" s="213" t="s">
        <v>183</v>
      </c>
      <c r="AU151" s="213" t="s">
        <v>85</v>
      </c>
      <c r="AY151" s="14" t="s">
        <v>119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1044.3499999999999</v>
      </c>
      <c r="BH151" s="214">
        <f>IF(N151="sníž. přenesená",J151,0)</f>
        <v>0</v>
      </c>
      <c r="BI151" s="214">
        <f>IF(N151="nulová",J151,0)</f>
        <v>0</v>
      </c>
      <c r="BJ151" s="14" t="s">
        <v>125</v>
      </c>
      <c r="BK151" s="214">
        <f>ROUND(I151*H151,2)</f>
        <v>1044.3499999999999</v>
      </c>
      <c r="BL151" s="14" t="s">
        <v>186</v>
      </c>
      <c r="BM151" s="213" t="s">
        <v>243</v>
      </c>
    </row>
    <row r="152" s="2" customFormat="1" ht="24.15" customHeight="1">
      <c r="A152" s="29"/>
      <c r="B152" s="30"/>
      <c r="C152" s="215" t="s">
        <v>244</v>
      </c>
      <c r="D152" s="215" t="s">
        <v>183</v>
      </c>
      <c r="E152" s="216" t="s">
        <v>245</v>
      </c>
      <c r="F152" s="217" t="s">
        <v>246</v>
      </c>
      <c r="G152" s="218" t="s">
        <v>132</v>
      </c>
      <c r="H152" s="219">
        <v>15</v>
      </c>
      <c r="I152" s="220">
        <v>726.36000000000001</v>
      </c>
      <c r="J152" s="220">
        <f>ROUND(I152*H152,2)</f>
        <v>10895.4</v>
      </c>
      <c r="K152" s="221"/>
      <c r="L152" s="35"/>
      <c r="M152" s="222" t="s">
        <v>1</v>
      </c>
      <c r="N152" s="223" t="s">
        <v>44</v>
      </c>
      <c r="O152" s="211">
        <v>0</v>
      </c>
      <c r="P152" s="211">
        <f>O152*H152</f>
        <v>0</v>
      </c>
      <c r="Q152" s="211">
        <v>0</v>
      </c>
      <c r="R152" s="211">
        <f>Q152*H152</f>
        <v>0</v>
      </c>
      <c r="S152" s="211">
        <v>0</v>
      </c>
      <c r="T152" s="212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13" t="s">
        <v>186</v>
      </c>
      <c r="AT152" s="213" t="s">
        <v>183</v>
      </c>
      <c r="AU152" s="213" t="s">
        <v>85</v>
      </c>
      <c r="AY152" s="14" t="s">
        <v>119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10895.4</v>
      </c>
      <c r="BH152" s="214">
        <f>IF(N152="sníž. přenesená",J152,0)</f>
        <v>0</v>
      </c>
      <c r="BI152" s="214">
        <f>IF(N152="nulová",J152,0)</f>
        <v>0</v>
      </c>
      <c r="BJ152" s="14" t="s">
        <v>125</v>
      </c>
      <c r="BK152" s="214">
        <f>ROUND(I152*H152,2)</f>
        <v>10895.4</v>
      </c>
      <c r="BL152" s="14" t="s">
        <v>186</v>
      </c>
      <c r="BM152" s="213" t="s">
        <v>247</v>
      </c>
    </row>
    <row r="153" s="2" customFormat="1" ht="37.8" customHeight="1">
      <c r="A153" s="29"/>
      <c r="B153" s="30"/>
      <c r="C153" s="215" t="s">
        <v>248</v>
      </c>
      <c r="D153" s="215" t="s">
        <v>183</v>
      </c>
      <c r="E153" s="216" t="s">
        <v>249</v>
      </c>
      <c r="F153" s="217" t="s">
        <v>250</v>
      </c>
      <c r="G153" s="218" t="s">
        <v>132</v>
      </c>
      <c r="H153" s="219">
        <v>10</v>
      </c>
      <c r="I153" s="220">
        <v>456.29000000000002</v>
      </c>
      <c r="J153" s="220">
        <f>ROUND(I153*H153,2)</f>
        <v>4562.8999999999996</v>
      </c>
      <c r="K153" s="221"/>
      <c r="L153" s="35"/>
      <c r="M153" s="224" t="s">
        <v>1</v>
      </c>
      <c r="N153" s="225" t="s">
        <v>44</v>
      </c>
      <c r="O153" s="226">
        <v>0</v>
      </c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13" t="s">
        <v>186</v>
      </c>
      <c r="AT153" s="213" t="s">
        <v>183</v>
      </c>
      <c r="AU153" s="213" t="s">
        <v>85</v>
      </c>
      <c r="AY153" s="14" t="s">
        <v>119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4562.8999999999996</v>
      </c>
      <c r="BH153" s="214">
        <f>IF(N153="sníž. přenesená",J153,0)</f>
        <v>0</v>
      </c>
      <c r="BI153" s="214">
        <f>IF(N153="nulová",J153,0)</f>
        <v>0</v>
      </c>
      <c r="BJ153" s="14" t="s">
        <v>125</v>
      </c>
      <c r="BK153" s="214">
        <f>ROUND(I153*H153,2)</f>
        <v>4562.8999999999996</v>
      </c>
      <c r="BL153" s="14" t="s">
        <v>186</v>
      </c>
      <c r="BM153" s="213" t="s">
        <v>251</v>
      </c>
    </row>
    <row r="154" s="2" customFormat="1" ht="6.96" customHeight="1">
      <c r="A154" s="29"/>
      <c r="B154" s="57"/>
      <c r="C154" s="58"/>
      <c r="D154" s="58"/>
      <c r="E154" s="58"/>
      <c r="F154" s="58"/>
      <c r="G154" s="58"/>
      <c r="H154" s="58"/>
      <c r="I154" s="58"/>
      <c r="J154" s="58"/>
      <c r="K154" s="58"/>
      <c r="L154" s="35"/>
      <c r="M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</row>
  </sheetData>
  <sheetProtection sheet="1" autoFilter="0" formatColumns="0" formatRows="0" objects="1" scenarios="1" spinCount="100000" saltValue="eQJtbd3Nr1hjgowHPd37XuGFkmpf05DMi/b/Jtnp9swlakgc1c6NXpHktzw5YeMsgQ7DJyL2Q4cgFLXt4iyl2w==" hashValue="nQuPnhUd0wtq3bf2IJ2bjRb2UfqsvPZ+ypxsTD04stgpBlrCUiaFJw44Ai6cPuqU3es42bnSU4MdGzjaDELOhw==" algorithmName="SHA-512" password="CC35"/>
  <autoFilter ref="C117:K153"/>
  <mergeCells count="8">
    <mergeCell ref="E7:H7"/>
    <mergeCell ref="E9:H9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7"/>
      <c r="AT3" s="14" t="s">
        <v>87</v>
      </c>
    </row>
    <row r="4" s="1" customFormat="1" ht="24.96" customHeight="1">
      <c r="B4" s="17"/>
      <c r="D4" s="129" t="s">
        <v>94</v>
      </c>
      <c r="L4" s="17"/>
      <c r="M4" s="130" t="s">
        <v>10</v>
      </c>
      <c r="AT4" s="14" t="s">
        <v>33</v>
      </c>
    </row>
    <row r="5" s="1" customFormat="1" ht="6.96" customHeight="1">
      <c r="B5" s="17"/>
      <c r="L5" s="17"/>
    </row>
    <row r="6" s="1" customFormat="1" ht="12" customHeight="1">
      <c r="B6" s="17"/>
      <c r="D6" s="131" t="s">
        <v>14</v>
      </c>
      <c r="L6" s="17"/>
    </row>
    <row r="7" s="1" customFormat="1" ht="26.25" customHeight="1">
      <c r="B7" s="17"/>
      <c r="E7" s="132" t="str">
        <f>'Rekapitulace stavby'!K6</f>
        <v>Oprava kabelizace v úseku Nové Město na Moravě - Žďár nad Sázavou I. etapa</v>
      </c>
      <c r="F7" s="131"/>
      <c r="G7" s="131"/>
      <c r="H7" s="131"/>
      <c r="L7" s="17"/>
    </row>
    <row r="8" s="2" customFormat="1" ht="12" customHeight="1">
      <c r="A8" s="29"/>
      <c r="B8" s="35"/>
      <c r="C8" s="29"/>
      <c r="D8" s="131" t="s">
        <v>95</v>
      </c>
      <c r="E8" s="29"/>
      <c r="F8" s="29"/>
      <c r="G8" s="29"/>
      <c r="H8" s="29"/>
      <c r="I8" s="29"/>
      <c r="J8" s="29"/>
      <c r="K8" s="29"/>
      <c r="L8" s="54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3" t="s">
        <v>252</v>
      </c>
      <c r="F9" s="29"/>
      <c r="G9" s="29"/>
      <c r="H9" s="29"/>
      <c r="I9" s="29"/>
      <c r="J9" s="29"/>
      <c r="K9" s="29"/>
      <c r="L9" s="54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4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1" t="s">
        <v>16</v>
      </c>
      <c r="E11" s="29"/>
      <c r="F11" s="134" t="s">
        <v>1</v>
      </c>
      <c r="G11" s="29"/>
      <c r="H11" s="29"/>
      <c r="I11" s="131" t="s">
        <v>17</v>
      </c>
      <c r="J11" s="134" t="s">
        <v>1</v>
      </c>
      <c r="K11" s="29"/>
      <c r="L11" s="54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1" t="s">
        <v>18</v>
      </c>
      <c r="E12" s="29"/>
      <c r="F12" s="134" t="s">
        <v>19</v>
      </c>
      <c r="G12" s="29"/>
      <c r="H12" s="29"/>
      <c r="I12" s="131" t="s">
        <v>20</v>
      </c>
      <c r="J12" s="135" t="str">
        <f>'Rekapitulace stavby'!AN8</f>
        <v>6. 1. 2023</v>
      </c>
      <c r="K12" s="29"/>
      <c r="L12" s="54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4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1" t="s">
        <v>22</v>
      </c>
      <c r="E14" s="29"/>
      <c r="F14" s="29"/>
      <c r="G14" s="29"/>
      <c r="H14" s="29"/>
      <c r="I14" s="131" t="s">
        <v>23</v>
      </c>
      <c r="J14" s="134" t="s">
        <v>24</v>
      </c>
      <c r="K14" s="29"/>
      <c r="L14" s="54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4" t="s">
        <v>25</v>
      </c>
      <c r="F15" s="29"/>
      <c r="G15" s="29"/>
      <c r="H15" s="29"/>
      <c r="I15" s="131" t="s">
        <v>26</v>
      </c>
      <c r="J15" s="134" t="s">
        <v>27</v>
      </c>
      <c r="K15" s="29"/>
      <c r="L15" s="54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4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1" t="s">
        <v>28</v>
      </c>
      <c r="E17" s="29"/>
      <c r="F17" s="29"/>
      <c r="G17" s="29"/>
      <c r="H17" s="29"/>
      <c r="I17" s="131" t="s">
        <v>23</v>
      </c>
      <c r="J17" s="134" t="s">
        <v>29</v>
      </c>
      <c r="K17" s="29"/>
      <c r="L17" s="54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4" t="s">
        <v>30</v>
      </c>
      <c r="F18" s="29"/>
      <c r="G18" s="29"/>
      <c r="H18" s="29"/>
      <c r="I18" s="131" t="s">
        <v>26</v>
      </c>
      <c r="J18" s="134" t="s">
        <v>31</v>
      </c>
      <c r="K18" s="29"/>
      <c r="L18" s="54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4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1" t="s">
        <v>32</v>
      </c>
      <c r="E20" s="29"/>
      <c r="F20" s="29"/>
      <c r="G20" s="29"/>
      <c r="H20" s="29"/>
      <c r="I20" s="131" t="s">
        <v>23</v>
      </c>
      <c r="J20" s="134" t="s">
        <v>1</v>
      </c>
      <c r="K20" s="29"/>
      <c r="L20" s="54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4" t="s">
        <v>19</v>
      </c>
      <c r="F21" s="29"/>
      <c r="G21" s="29"/>
      <c r="H21" s="29"/>
      <c r="I21" s="131" t="s">
        <v>26</v>
      </c>
      <c r="J21" s="134" t="s">
        <v>1</v>
      </c>
      <c r="K21" s="29"/>
      <c r="L21" s="54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4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1" t="s">
        <v>34</v>
      </c>
      <c r="E23" s="29"/>
      <c r="F23" s="29"/>
      <c r="G23" s="29"/>
      <c r="H23" s="29"/>
      <c r="I23" s="131" t="s">
        <v>23</v>
      </c>
      <c r="J23" s="134" t="s">
        <v>1</v>
      </c>
      <c r="K23" s="29"/>
      <c r="L23" s="54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4" t="s">
        <v>35</v>
      </c>
      <c r="F24" s="29"/>
      <c r="G24" s="29"/>
      <c r="H24" s="29"/>
      <c r="I24" s="131" t="s">
        <v>26</v>
      </c>
      <c r="J24" s="134" t="s">
        <v>1</v>
      </c>
      <c r="K24" s="29"/>
      <c r="L24" s="54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4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1" t="s">
        <v>36</v>
      </c>
      <c r="E26" s="29"/>
      <c r="F26" s="29"/>
      <c r="G26" s="29"/>
      <c r="H26" s="29"/>
      <c r="I26" s="29"/>
      <c r="J26" s="29"/>
      <c r="K26" s="29"/>
      <c r="L26" s="54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6"/>
      <c r="B27" s="137"/>
      <c r="C27" s="136"/>
      <c r="D27" s="136"/>
      <c r="E27" s="138" t="s">
        <v>1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4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0"/>
      <c r="E29" s="140"/>
      <c r="F29" s="140"/>
      <c r="G29" s="140"/>
      <c r="H29" s="140"/>
      <c r="I29" s="140"/>
      <c r="J29" s="140"/>
      <c r="K29" s="140"/>
      <c r="L29" s="54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1" t="s">
        <v>37</v>
      </c>
      <c r="E30" s="29"/>
      <c r="F30" s="29"/>
      <c r="G30" s="29"/>
      <c r="H30" s="29"/>
      <c r="I30" s="29"/>
      <c r="J30" s="142">
        <f>ROUND(J117, 2)</f>
        <v>5258652.4000000004</v>
      </c>
      <c r="K30" s="29"/>
      <c r="L30" s="54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0"/>
      <c r="E31" s="140"/>
      <c r="F31" s="140"/>
      <c r="G31" s="140"/>
      <c r="H31" s="140"/>
      <c r="I31" s="140"/>
      <c r="J31" s="140"/>
      <c r="K31" s="140"/>
      <c r="L31" s="54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3" t="s">
        <v>39</v>
      </c>
      <c r="G32" s="29"/>
      <c r="H32" s="29"/>
      <c r="I32" s="143" t="s">
        <v>38</v>
      </c>
      <c r="J32" s="143" t="s">
        <v>40</v>
      </c>
      <c r="K32" s="29"/>
      <c r="L32" s="54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hidden="1" s="2" customFormat="1" ht="14.4" customHeight="1">
      <c r="A33" s="29"/>
      <c r="B33" s="35"/>
      <c r="C33" s="29"/>
      <c r="D33" s="144" t="s">
        <v>41</v>
      </c>
      <c r="E33" s="131" t="s">
        <v>42</v>
      </c>
      <c r="F33" s="145">
        <f>ROUND((SUM(BE117:BE137)),  2)</f>
        <v>0</v>
      </c>
      <c r="G33" s="29"/>
      <c r="H33" s="29"/>
      <c r="I33" s="146">
        <v>0.20999999999999999</v>
      </c>
      <c r="J33" s="145">
        <f>ROUND(((SUM(BE117:BE137))*I33),  2)</f>
        <v>0</v>
      </c>
      <c r="K33" s="29"/>
      <c r="L33" s="54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hidden="1" s="2" customFormat="1" ht="14.4" customHeight="1">
      <c r="A34" s="29"/>
      <c r="B34" s="35"/>
      <c r="C34" s="29"/>
      <c r="D34" s="29"/>
      <c r="E34" s="131" t="s">
        <v>43</v>
      </c>
      <c r="F34" s="145">
        <f>ROUND((SUM(BF117:BF137)),  2)</f>
        <v>0</v>
      </c>
      <c r="G34" s="29"/>
      <c r="H34" s="29"/>
      <c r="I34" s="146">
        <v>0.14999999999999999</v>
      </c>
      <c r="J34" s="145">
        <f>ROUND(((SUM(BF117:BF137))*I34),  2)</f>
        <v>0</v>
      </c>
      <c r="K34" s="29"/>
      <c r="L34" s="54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="2" customFormat="1" ht="14.4" customHeight="1">
      <c r="A35" s="29"/>
      <c r="B35" s="35"/>
      <c r="C35" s="29"/>
      <c r="D35" s="131" t="s">
        <v>41</v>
      </c>
      <c r="E35" s="131" t="s">
        <v>44</v>
      </c>
      <c r="F35" s="145">
        <f>ROUND((SUM(BG117:BG137)),  2)</f>
        <v>5258652.4000000004</v>
      </c>
      <c r="G35" s="29"/>
      <c r="H35" s="29"/>
      <c r="I35" s="146">
        <v>0.20999999999999999</v>
      </c>
      <c r="J35" s="145">
        <f>0</f>
        <v>0</v>
      </c>
      <c r="K35" s="29"/>
      <c r="L35" s="54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="2" customFormat="1" ht="14.4" customHeight="1">
      <c r="A36" s="29"/>
      <c r="B36" s="35"/>
      <c r="C36" s="29"/>
      <c r="D36" s="29"/>
      <c r="E36" s="131" t="s">
        <v>45</v>
      </c>
      <c r="F36" s="145">
        <f>ROUND((SUM(BH117:BH137)),  2)</f>
        <v>0</v>
      </c>
      <c r="G36" s="29"/>
      <c r="H36" s="29"/>
      <c r="I36" s="146">
        <v>0.14999999999999999</v>
      </c>
      <c r="J36" s="145">
        <f>0</f>
        <v>0</v>
      </c>
      <c r="K36" s="29"/>
      <c r="L36" s="54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1" t="s">
        <v>46</v>
      </c>
      <c r="F37" s="145">
        <f>ROUND((SUM(BI117:BI137)),  2)</f>
        <v>0</v>
      </c>
      <c r="G37" s="29"/>
      <c r="H37" s="29"/>
      <c r="I37" s="146">
        <v>0</v>
      </c>
      <c r="J37" s="145">
        <f>0</f>
        <v>0</v>
      </c>
      <c r="K37" s="29"/>
      <c r="L37" s="54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4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7"/>
      <c r="D39" s="148" t="s">
        <v>47</v>
      </c>
      <c r="E39" s="149"/>
      <c r="F39" s="149"/>
      <c r="G39" s="150" t="s">
        <v>48</v>
      </c>
      <c r="H39" s="151" t="s">
        <v>49</v>
      </c>
      <c r="I39" s="149"/>
      <c r="J39" s="152">
        <f>SUM(J30:J37)</f>
        <v>5258652.4000000004</v>
      </c>
      <c r="K39" s="153"/>
      <c r="L39" s="54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4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4"/>
      <c r="D50" s="154" t="s">
        <v>50</v>
      </c>
      <c r="E50" s="155"/>
      <c r="F50" s="155"/>
      <c r="G50" s="154" t="s">
        <v>51</v>
      </c>
      <c r="H50" s="155"/>
      <c r="I50" s="155"/>
      <c r="J50" s="155"/>
      <c r="K50" s="155"/>
      <c r="L50" s="54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6" t="s">
        <v>52</v>
      </c>
      <c r="E61" s="157"/>
      <c r="F61" s="158" t="s">
        <v>53</v>
      </c>
      <c r="G61" s="156" t="s">
        <v>52</v>
      </c>
      <c r="H61" s="157"/>
      <c r="I61" s="157"/>
      <c r="J61" s="159" t="s">
        <v>53</v>
      </c>
      <c r="K61" s="157"/>
      <c r="L61" s="54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4" t="s">
        <v>54</v>
      </c>
      <c r="E65" s="160"/>
      <c r="F65" s="160"/>
      <c r="G65" s="154" t="s">
        <v>55</v>
      </c>
      <c r="H65" s="160"/>
      <c r="I65" s="160"/>
      <c r="J65" s="160"/>
      <c r="K65" s="160"/>
      <c r="L65" s="54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6" t="s">
        <v>52</v>
      </c>
      <c r="E76" s="157"/>
      <c r="F76" s="158" t="s">
        <v>53</v>
      </c>
      <c r="G76" s="156" t="s">
        <v>52</v>
      </c>
      <c r="H76" s="157"/>
      <c r="I76" s="157"/>
      <c r="J76" s="159" t="s">
        <v>53</v>
      </c>
      <c r="K76" s="157"/>
      <c r="L76" s="54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1"/>
      <c r="C77" s="162"/>
      <c r="D77" s="162"/>
      <c r="E77" s="162"/>
      <c r="F77" s="162"/>
      <c r="G77" s="162"/>
      <c r="H77" s="162"/>
      <c r="I77" s="162"/>
      <c r="J77" s="162"/>
      <c r="K77" s="162"/>
      <c r="L77" s="54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63"/>
      <c r="C81" s="164"/>
      <c r="D81" s="164"/>
      <c r="E81" s="164"/>
      <c r="F81" s="164"/>
      <c r="G81" s="164"/>
      <c r="H81" s="164"/>
      <c r="I81" s="164"/>
      <c r="J81" s="164"/>
      <c r="K81" s="164"/>
      <c r="L81" s="54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97</v>
      </c>
      <c r="D82" s="31"/>
      <c r="E82" s="31"/>
      <c r="F82" s="31"/>
      <c r="G82" s="31"/>
      <c r="H82" s="31"/>
      <c r="I82" s="31"/>
      <c r="J82" s="31"/>
      <c r="K82" s="31"/>
      <c r="L82" s="54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4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4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26.25" customHeight="1">
      <c r="A85" s="29"/>
      <c r="B85" s="30"/>
      <c r="C85" s="31"/>
      <c r="D85" s="31"/>
      <c r="E85" s="165" t="str">
        <f>E7</f>
        <v>Oprava kabelizace v úseku Nové Město na Moravě - Žďár nad Sázavou I. etapa</v>
      </c>
      <c r="F85" s="26"/>
      <c r="G85" s="26"/>
      <c r="H85" s="26"/>
      <c r="I85" s="31"/>
      <c r="J85" s="31"/>
      <c r="K85" s="31"/>
      <c r="L85" s="54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95</v>
      </c>
      <c r="D86" s="31"/>
      <c r="E86" s="31"/>
      <c r="F86" s="31"/>
      <c r="G86" s="31"/>
      <c r="H86" s="31"/>
      <c r="I86" s="31"/>
      <c r="J86" s="31"/>
      <c r="K86" s="31"/>
      <c r="L86" s="54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67" t="str">
        <f>E9</f>
        <v>02 - ÚRS - Zemní práce km 46,930 - 43,349</v>
      </c>
      <c r="F87" s="31"/>
      <c r="G87" s="31"/>
      <c r="H87" s="31"/>
      <c r="I87" s="31"/>
      <c r="J87" s="31"/>
      <c r="K87" s="31"/>
      <c r="L87" s="54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4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 </v>
      </c>
      <c r="G89" s="31"/>
      <c r="H89" s="31"/>
      <c r="I89" s="26" t="s">
        <v>20</v>
      </c>
      <c r="J89" s="70" t="str">
        <f>IF(J12="","",J12)</f>
        <v>6. 1. 2023</v>
      </c>
      <c r="K89" s="31"/>
      <c r="L89" s="54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4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>Správa železnic, státní organizace</v>
      </c>
      <c r="G91" s="31"/>
      <c r="H91" s="31"/>
      <c r="I91" s="26" t="s">
        <v>32</v>
      </c>
      <c r="J91" s="27" t="str">
        <f>E21</f>
        <v xml:space="preserve"> </v>
      </c>
      <c r="K91" s="31"/>
      <c r="L91" s="54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28</v>
      </c>
      <c r="D92" s="31"/>
      <c r="E92" s="31"/>
      <c r="F92" s="23" t="str">
        <f>IF(E18="","",E18)</f>
        <v>AK signal Brno a.s.</v>
      </c>
      <c r="G92" s="31"/>
      <c r="H92" s="31"/>
      <c r="I92" s="26" t="s">
        <v>34</v>
      </c>
      <c r="J92" s="27" t="str">
        <f>E24</f>
        <v>Martererová</v>
      </c>
      <c r="K92" s="31"/>
      <c r="L92" s="54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4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66" t="s">
        <v>98</v>
      </c>
      <c r="D94" s="167"/>
      <c r="E94" s="167"/>
      <c r="F94" s="167"/>
      <c r="G94" s="167"/>
      <c r="H94" s="167"/>
      <c r="I94" s="167"/>
      <c r="J94" s="168" t="s">
        <v>99</v>
      </c>
      <c r="K94" s="167"/>
      <c r="L94" s="54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4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69" t="s">
        <v>100</v>
      </c>
      <c r="D96" s="31"/>
      <c r="E96" s="31"/>
      <c r="F96" s="31"/>
      <c r="G96" s="31"/>
      <c r="H96" s="31"/>
      <c r="I96" s="31"/>
      <c r="J96" s="101">
        <f>J117</f>
        <v>5258652.3999999994</v>
      </c>
      <c r="K96" s="31"/>
      <c r="L96" s="54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101</v>
      </c>
    </row>
    <row r="97" s="9" customFormat="1" ht="24.96" customHeight="1">
      <c r="A97" s="9"/>
      <c r="B97" s="170"/>
      <c r="C97" s="171"/>
      <c r="D97" s="172" t="s">
        <v>253</v>
      </c>
      <c r="E97" s="173"/>
      <c r="F97" s="173"/>
      <c r="G97" s="173"/>
      <c r="H97" s="173"/>
      <c r="I97" s="173"/>
      <c r="J97" s="174">
        <f>J118</f>
        <v>5258652.3999999994</v>
      </c>
      <c r="K97" s="171"/>
      <c r="L97" s="17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29"/>
      <c r="B98" s="30"/>
      <c r="C98" s="31"/>
      <c r="D98" s="31"/>
      <c r="E98" s="31"/>
      <c r="F98" s="31"/>
      <c r="G98" s="31"/>
      <c r="H98" s="31"/>
      <c r="I98" s="31"/>
      <c r="J98" s="31"/>
      <c r="K98" s="31"/>
      <c r="L98" s="54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="2" customFormat="1" ht="6.96" customHeight="1">
      <c r="A99" s="29"/>
      <c r="B99" s="57"/>
      <c r="C99" s="58"/>
      <c r="D99" s="58"/>
      <c r="E99" s="58"/>
      <c r="F99" s="58"/>
      <c r="G99" s="58"/>
      <c r="H99" s="58"/>
      <c r="I99" s="58"/>
      <c r="J99" s="58"/>
      <c r="K99" s="58"/>
      <c r="L99" s="54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3" s="2" customFormat="1" ht="6.96" customHeight="1">
      <c r="A103" s="29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54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="2" customFormat="1" ht="24.96" customHeight="1">
      <c r="A104" s="29"/>
      <c r="B104" s="30"/>
      <c r="C104" s="20" t="s">
        <v>104</v>
      </c>
      <c r="D104" s="31"/>
      <c r="E104" s="31"/>
      <c r="F104" s="31"/>
      <c r="G104" s="31"/>
      <c r="H104" s="31"/>
      <c r="I104" s="31"/>
      <c r="J104" s="31"/>
      <c r="K104" s="31"/>
      <c r="L104" s="54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="2" customFormat="1" ht="6.96" customHeight="1">
      <c r="A105" s="29"/>
      <c r="B105" s="30"/>
      <c r="C105" s="31"/>
      <c r="D105" s="31"/>
      <c r="E105" s="31"/>
      <c r="F105" s="31"/>
      <c r="G105" s="31"/>
      <c r="H105" s="31"/>
      <c r="I105" s="31"/>
      <c r="J105" s="31"/>
      <c r="K105" s="31"/>
      <c r="L105" s="54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="2" customFormat="1" ht="12" customHeight="1">
      <c r="A106" s="29"/>
      <c r="B106" s="30"/>
      <c r="C106" s="26" t="s">
        <v>14</v>
      </c>
      <c r="D106" s="31"/>
      <c r="E106" s="31"/>
      <c r="F106" s="31"/>
      <c r="G106" s="31"/>
      <c r="H106" s="31"/>
      <c r="I106" s="31"/>
      <c r="J106" s="31"/>
      <c r="K106" s="31"/>
      <c r="L106" s="54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26.25" customHeight="1">
      <c r="A107" s="29"/>
      <c r="B107" s="30"/>
      <c r="C107" s="31"/>
      <c r="D107" s="31"/>
      <c r="E107" s="165" t="str">
        <f>E7</f>
        <v>Oprava kabelizace v úseku Nové Město na Moravě - Žďár nad Sázavou I. etapa</v>
      </c>
      <c r="F107" s="26"/>
      <c r="G107" s="26"/>
      <c r="H107" s="26"/>
      <c r="I107" s="31"/>
      <c r="J107" s="31"/>
      <c r="K107" s="31"/>
      <c r="L107" s="54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12" customHeight="1">
      <c r="A108" s="29"/>
      <c r="B108" s="30"/>
      <c r="C108" s="26" t="s">
        <v>95</v>
      </c>
      <c r="D108" s="31"/>
      <c r="E108" s="31"/>
      <c r="F108" s="31"/>
      <c r="G108" s="31"/>
      <c r="H108" s="31"/>
      <c r="I108" s="31"/>
      <c r="J108" s="31"/>
      <c r="K108" s="31"/>
      <c r="L108" s="54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6.5" customHeight="1">
      <c r="A109" s="29"/>
      <c r="B109" s="30"/>
      <c r="C109" s="31"/>
      <c r="D109" s="31"/>
      <c r="E109" s="67" t="str">
        <f>E9</f>
        <v>02 - ÚRS - Zemní práce km 46,930 - 43,349</v>
      </c>
      <c r="F109" s="31"/>
      <c r="G109" s="31"/>
      <c r="H109" s="31"/>
      <c r="I109" s="31"/>
      <c r="J109" s="31"/>
      <c r="K109" s="31"/>
      <c r="L109" s="54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6.96" customHeight="1">
      <c r="A110" s="29"/>
      <c r="B110" s="30"/>
      <c r="C110" s="31"/>
      <c r="D110" s="31"/>
      <c r="E110" s="31"/>
      <c r="F110" s="31"/>
      <c r="G110" s="31"/>
      <c r="H110" s="31"/>
      <c r="I110" s="31"/>
      <c r="J110" s="31"/>
      <c r="K110" s="31"/>
      <c r="L110" s="54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2" customHeight="1">
      <c r="A111" s="29"/>
      <c r="B111" s="30"/>
      <c r="C111" s="26" t="s">
        <v>18</v>
      </c>
      <c r="D111" s="31"/>
      <c r="E111" s="31"/>
      <c r="F111" s="23" t="str">
        <f>F12</f>
        <v xml:space="preserve"> </v>
      </c>
      <c r="G111" s="31"/>
      <c r="H111" s="31"/>
      <c r="I111" s="26" t="s">
        <v>20</v>
      </c>
      <c r="J111" s="70" t="str">
        <f>IF(J12="","",J12)</f>
        <v>6. 1. 2023</v>
      </c>
      <c r="K111" s="31"/>
      <c r="L111" s="54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6.96" customHeight="1">
      <c r="A112" s="29"/>
      <c r="B112" s="30"/>
      <c r="C112" s="31"/>
      <c r="D112" s="31"/>
      <c r="E112" s="31"/>
      <c r="F112" s="31"/>
      <c r="G112" s="31"/>
      <c r="H112" s="31"/>
      <c r="I112" s="31"/>
      <c r="J112" s="31"/>
      <c r="K112" s="31"/>
      <c r="L112" s="54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15.15" customHeight="1">
      <c r="A113" s="29"/>
      <c r="B113" s="30"/>
      <c r="C113" s="26" t="s">
        <v>22</v>
      </c>
      <c r="D113" s="31"/>
      <c r="E113" s="31"/>
      <c r="F113" s="23" t="str">
        <f>E15</f>
        <v>Správa železnic, státní organizace</v>
      </c>
      <c r="G113" s="31"/>
      <c r="H113" s="31"/>
      <c r="I113" s="26" t="s">
        <v>32</v>
      </c>
      <c r="J113" s="27" t="str">
        <f>E21</f>
        <v xml:space="preserve"> </v>
      </c>
      <c r="K113" s="31"/>
      <c r="L113" s="54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5.15" customHeight="1">
      <c r="A114" s="29"/>
      <c r="B114" s="30"/>
      <c r="C114" s="26" t="s">
        <v>28</v>
      </c>
      <c r="D114" s="31"/>
      <c r="E114" s="31"/>
      <c r="F114" s="23" t="str">
        <f>IF(E18="","",E18)</f>
        <v>AK signal Brno a.s.</v>
      </c>
      <c r="G114" s="31"/>
      <c r="H114" s="31"/>
      <c r="I114" s="26" t="s">
        <v>34</v>
      </c>
      <c r="J114" s="27" t="str">
        <f>E24</f>
        <v>Martererová</v>
      </c>
      <c r="K114" s="31"/>
      <c r="L114" s="54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0.32" customHeight="1">
      <c r="A115" s="29"/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54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10" customFormat="1" ht="29.28" customHeight="1">
      <c r="A116" s="176"/>
      <c r="B116" s="177"/>
      <c r="C116" s="178" t="s">
        <v>105</v>
      </c>
      <c r="D116" s="179" t="s">
        <v>62</v>
      </c>
      <c r="E116" s="179" t="s">
        <v>58</v>
      </c>
      <c r="F116" s="179" t="s">
        <v>59</v>
      </c>
      <c r="G116" s="179" t="s">
        <v>106</v>
      </c>
      <c r="H116" s="179" t="s">
        <v>107</v>
      </c>
      <c r="I116" s="179" t="s">
        <v>108</v>
      </c>
      <c r="J116" s="180" t="s">
        <v>99</v>
      </c>
      <c r="K116" s="181" t="s">
        <v>109</v>
      </c>
      <c r="L116" s="182"/>
      <c r="M116" s="91" t="s">
        <v>1</v>
      </c>
      <c r="N116" s="92" t="s">
        <v>41</v>
      </c>
      <c r="O116" s="92" t="s">
        <v>110</v>
      </c>
      <c r="P116" s="92" t="s">
        <v>111</v>
      </c>
      <c r="Q116" s="92" t="s">
        <v>112</v>
      </c>
      <c r="R116" s="92" t="s">
        <v>113</v>
      </c>
      <c r="S116" s="92" t="s">
        <v>114</v>
      </c>
      <c r="T116" s="93" t="s">
        <v>115</v>
      </c>
      <c r="U116" s="176"/>
      <c r="V116" s="176"/>
      <c r="W116" s="176"/>
      <c r="X116" s="176"/>
      <c r="Y116" s="176"/>
      <c r="Z116" s="176"/>
      <c r="AA116" s="176"/>
      <c r="AB116" s="176"/>
      <c r="AC116" s="176"/>
      <c r="AD116" s="176"/>
      <c r="AE116" s="176"/>
    </row>
    <row r="117" s="2" customFormat="1" ht="22.8" customHeight="1">
      <c r="A117" s="29"/>
      <c r="B117" s="30"/>
      <c r="C117" s="98" t="s">
        <v>116</v>
      </c>
      <c r="D117" s="31"/>
      <c r="E117" s="31"/>
      <c r="F117" s="31"/>
      <c r="G117" s="31"/>
      <c r="H117" s="31"/>
      <c r="I117" s="31"/>
      <c r="J117" s="183">
        <f>BK117</f>
        <v>5258652.3999999994</v>
      </c>
      <c r="K117" s="31"/>
      <c r="L117" s="35"/>
      <c r="M117" s="94"/>
      <c r="N117" s="184"/>
      <c r="O117" s="95"/>
      <c r="P117" s="185">
        <f>P118</f>
        <v>11962.2109</v>
      </c>
      <c r="Q117" s="95"/>
      <c r="R117" s="185">
        <f>R118</f>
        <v>1.6024320000000001</v>
      </c>
      <c r="S117" s="95"/>
      <c r="T117" s="186">
        <f>T118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T117" s="14" t="s">
        <v>76</v>
      </c>
      <c r="AU117" s="14" t="s">
        <v>101</v>
      </c>
      <c r="BK117" s="187">
        <f>BK118</f>
        <v>5258652.3999999994</v>
      </c>
    </row>
    <row r="118" s="11" customFormat="1" ht="25.92" customHeight="1">
      <c r="A118" s="11"/>
      <c r="B118" s="188"/>
      <c r="C118" s="189"/>
      <c r="D118" s="190" t="s">
        <v>76</v>
      </c>
      <c r="E118" s="191" t="s">
        <v>120</v>
      </c>
      <c r="F118" s="191" t="s">
        <v>254</v>
      </c>
      <c r="G118" s="189"/>
      <c r="H118" s="189"/>
      <c r="I118" s="189"/>
      <c r="J118" s="192">
        <f>BK118</f>
        <v>5258652.3999999994</v>
      </c>
      <c r="K118" s="189"/>
      <c r="L118" s="193"/>
      <c r="M118" s="194"/>
      <c r="N118" s="195"/>
      <c r="O118" s="195"/>
      <c r="P118" s="196">
        <f>SUM(P119:P137)</f>
        <v>11962.2109</v>
      </c>
      <c r="Q118" s="195"/>
      <c r="R118" s="196">
        <f>SUM(R119:R137)</f>
        <v>1.6024320000000001</v>
      </c>
      <c r="S118" s="195"/>
      <c r="T118" s="197">
        <f>SUM(T119:T137)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198" t="s">
        <v>128</v>
      </c>
      <c r="AT118" s="199" t="s">
        <v>76</v>
      </c>
      <c r="AU118" s="199" t="s">
        <v>77</v>
      </c>
      <c r="AY118" s="198" t="s">
        <v>119</v>
      </c>
      <c r="BK118" s="200">
        <f>SUM(BK119:BK137)</f>
        <v>5258652.3999999994</v>
      </c>
    </row>
    <row r="119" s="2" customFormat="1" ht="24.15" customHeight="1">
      <c r="A119" s="29"/>
      <c r="B119" s="30"/>
      <c r="C119" s="215" t="s">
        <v>85</v>
      </c>
      <c r="D119" s="215" t="s">
        <v>183</v>
      </c>
      <c r="E119" s="216" t="s">
        <v>255</v>
      </c>
      <c r="F119" s="217" t="s">
        <v>256</v>
      </c>
      <c r="G119" s="218" t="s">
        <v>226</v>
      </c>
      <c r="H119" s="219">
        <v>3.5899999999999999</v>
      </c>
      <c r="I119" s="220">
        <v>1491.9300000000001</v>
      </c>
      <c r="J119" s="220">
        <f>ROUND(I119*H119,2)</f>
        <v>5356.0299999999997</v>
      </c>
      <c r="K119" s="221"/>
      <c r="L119" s="35"/>
      <c r="M119" s="222" t="s">
        <v>1</v>
      </c>
      <c r="N119" s="223" t="s">
        <v>44</v>
      </c>
      <c r="O119" s="211">
        <v>3.5099999999999998</v>
      </c>
      <c r="P119" s="211">
        <f>O119*H119</f>
        <v>12.600899999999999</v>
      </c>
      <c r="Q119" s="211">
        <v>0.0088000000000000005</v>
      </c>
      <c r="R119" s="211">
        <f>Q119*H119</f>
        <v>0.031592000000000002</v>
      </c>
      <c r="S119" s="211">
        <v>0</v>
      </c>
      <c r="T119" s="212">
        <f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213" t="s">
        <v>186</v>
      </c>
      <c r="AT119" s="213" t="s">
        <v>183</v>
      </c>
      <c r="AU119" s="213" t="s">
        <v>85</v>
      </c>
      <c r="AY119" s="14" t="s">
        <v>119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5356.0299999999997</v>
      </c>
      <c r="BH119" s="214">
        <f>IF(N119="sníž. přenesená",J119,0)</f>
        <v>0</v>
      </c>
      <c r="BI119" s="214">
        <f>IF(N119="nulová",J119,0)</f>
        <v>0</v>
      </c>
      <c r="BJ119" s="14" t="s">
        <v>125</v>
      </c>
      <c r="BK119" s="214">
        <f>ROUND(I119*H119,2)</f>
        <v>5356.0299999999997</v>
      </c>
      <c r="BL119" s="14" t="s">
        <v>186</v>
      </c>
      <c r="BM119" s="213" t="s">
        <v>257</v>
      </c>
    </row>
    <row r="120" s="2" customFormat="1" ht="16.5" customHeight="1">
      <c r="A120" s="29"/>
      <c r="B120" s="30"/>
      <c r="C120" s="215" t="s">
        <v>87</v>
      </c>
      <c r="D120" s="215" t="s">
        <v>183</v>
      </c>
      <c r="E120" s="216" t="s">
        <v>258</v>
      </c>
      <c r="F120" s="217" t="s">
        <v>259</v>
      </c>
      <c r="G120" s="218" t="s">
        <v>260</v>
      </c>
      <c r="H120" s="219">
        <v>98</v>
      </c>
      <c r="I120" s="220">
        <v>458.47000000000003</v>
      </c>
      <c r="J120" s="220">
        <f>ROUND(I120*H120,2)</f>
        <v>44930.059999999998</v>
      </c>
      <c r="K120" s="221"/>
      <c r="L120" s="35"/>
      <c r="M120" s="222" t="s">
        <v>1</v>
      </c>
      <c r="N120" s="223" t="s">
        <v>44</v>
      </c>
      <c r="O120" s="211">
        <v>1</v>
      </c>
      <c r="P120" s="211">
        <f>O120*H120</f>
        <v>98</v>
      </c>
      <c r="Q120" s="211">
        <v>0</v>
      </c>
      <c r="R120" s="211">
        <f>Q120*H120</f>
        <v>0</v>
      </c>
      <c r="S120" s="211">
        <v>0</v>
      </c>
      <c r="T120" s="212">
        <f>S120*H120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213" t="s">
        <v>261</v>
      </c>
      <c r="AT120" s="213" t="s">
        <v>183</v>
      </c>
      <c r="AU120" s="213" t="s">
        <v>85</v>
      </c>
      <c r="AY120" s="14" t="s">
        <v>119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44930.059999999998</v>
      </c>
      <c r="BH120" s="214">
        <f>IF(N120="sníž. přenesená",J120,0)</f>
        <v>0</v>
      </c>
      <c r="BI120" s="214">
        <f>IF(N120="nulová",J120,0)</f>
        <v>0</v>
      </c>
      <c r="BJ120" s="14" t="s">
        <v>125</v>
      </c>
      <c r="BK120" s="214">
        <f>ROUND(I120*H120,2)</f>
        <v>44930.059999999998</v>
      </c>
      <c r="BL120" s="14" t="s">
        <v>261</v>
      </c>
      <c r="BM120" s="213" t="s">
        <v>262</v>
      </c>
    </row>
    <row r="121" s="2" customFormat="1" ht="24.15" customHeight="1">
      <c r="A121" s="29"/>
      <c r="B121" s="30"/>
      <c r="C121" s="215" t="s">
        <v>128</v>
      </c>
      <c r="D121" s="215" t="s">
        <v>183</v>
      </c>
      <c r="E121" s="216" t="s">
        <v>263</v>
      </c>
      <c r="F121" s="217" t="s">
        <v>264</v>
      </c>
      <c r="G121" s="218" t="s">
        <v>265</v>
      </c>
      <c r="H121" s="219">
        <v>3380</v>
      </c>
      <c r="I121" s="220">
        <v>115.43000000000001</v>
      </c>
      <c r="J121" s="220">
        <f>ROUND(I121*H121,2)</f>
        <v>390153.40000000002</v>
      </c>
      <c r="K121" s="221"/>
      <c r="L121" s="35"/>
      <c r="M121" s="222" t="s">
        <v>1</v>
      </c>
      <c r="N121" s="223" t="s">
        <v>44</v>
      </c>
      <c r="O121" s="211">
        <v>0.29999999999999999</v>
      </c>
      <c r="P121" s="211">
        <f>O121*H121</f>
        <v>1014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213" t="s">
        <v>186</v>
      </c>
      <c r="AT121" s="213" t="s">
        <v>183</v>
      </c>
      <c r="AU121" s="213" t="s">
        <v>85</v>
      </c>
      <c r="AY121" s="14" t="s">
        <v>119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390153.40000000002</v>
      </c>
      <c r="BH121" s="214">
        <f>IF(N121="sníž. přenesená",J121,0)</f>
        <v>0</v>
      </c>
      <c r="BI121" s="214">
        <f>IF(N121="nulová",J121,0)</f>
        <v>0</v>
      </c>
      <c r="BJ121" s="14" t="s">
        <v>125</v>
      </c>
      <c r="BK121" s="214">
        <f>ROUND(I121*H121,2)</f>
        <v>390153.40000000002</v>
      </c>
      <c r="BL121" s="14" t="s">
        <v>186</v>
      </c>
      <c r="BM121" s="213" t="s">
        <v>266</v>
      </c>
    </row>
    <row r="122" s="2" customFormat="1" ht="24.15" customHeight="1">
      <c r="A122" s="29"/>
      <c r="B122" s="30"/>
      <c r="C122" s="215" t="s">
        <v>192</v>
      </c>
      <c r="D122" s="215" t="s">
        <v>183</v>
      </c>
      <c r="E122" s="216" t="s">
        <v>267</v>
      </c>
      <c r="F122" s="217" t="s">
        <v>268</v>
      </c>
      <c r="G122" s="218" t="s">
        <v>123</v>
      </c>
      <c r="H122" s="219">
        <v>145</v>
      </c>
      <c r="I122" s="220">
        <v>1361.25</v>
      </c>
      <c r="J122" s="220">
        <f>ROUND(I122*H122,2)</f>
        <v>197381.25</v>
      </c>
      <c r="K122" s="221"/>
      <c r="L122" s="35"/>
      <c r="M122" s="222" t="s">
        <v>1</v>
      </c>
      <c r="N122" s="223" t="s">
        <v>44</v>
      </c>
      <c r="O122" s="211">
        <v>3.569</v>
      </c>
      <c r="P122" s="211">
        <f>O122*H122</f>
        <v>517.505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213" t="s">
        <v>186</v>
      </c>
      <c r="AT122" s="213" t="s">
        <v>183</v>
      </c>
      <c r="AU122" s="213" t="s">
        <v>85</v>
      </c>
      <c r="AY122" s="14" t="s">
        <v>119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197381.25</v>
      </c>
      <c r="BH122" s="214">
        <f>IF(N122="sníž. přenesená",J122,0)</f>
        <v>0</v>
      </c>
      <c r="BI122" s="214">
        <f>IF(N122="nulová",J122,0)</f>
        <v>0</v>
      </c>
      <c r="BJ122" s="14" t="s">
        <v>125</v>
      </c>
      <c r="BK122" s="214">
        <f>ROUND(I122*H122,2)</f>
        <v>197381.25</v>
      </c>
      <c r="BL122" s="14" t="s">
        <v>186</v>
      </c>
      <c r="BM122" s="213" t="s">
        <v>269</v>
      </c>
    </row>
    <row r="123" s="2" customFormat="1" ht="24.15" customHeight="1">
      <c r="A123" s="29"/>
      <c r="B123" s="30"/>
      <c r="C123" s="215" t="s">
        <v>134</v>
      </c>
      <c r="D123" s="215" t="s">
        <v>183</v>
      </c>
      <c r="E123" s="216" t="s">
        <v>270</v>
      </c>
      <c r="F123" s="217" t="s">
        <v>271</v>
      </c>
      <c r="G123" s="218" t="s">
        <v>123</v>
      </c>
      <c r="H123" s="219">
        <v>1940</v>
      </c>
      <c r="I123" s="220">
        <v>793.88</v>
      </c>
      <c r="J123" s="220">
        <f>ROUND(I123*H123,2)</f>
        <v>1540127.2</v>
      </c>
      <c r="K123" s="221"/>
      <c r="L123" s="35"/>
      <c r="M123" s="222" t="s">
        <v>1</v>
      </c>
      <c r="N123" s="223" t="s">
        <v>44</v>
      </c>
      <c r="O123" s="211">
        <v>2.0819999999999999</v>
      </c>
      <c r="P123" s="211">
        <f>O123*H123</f>
        <v>4039.0799999999999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213" t="s">
        <v>186</v>
      </c>
      <c r="AT123" s="213" t="s">
        <v>183</v>
      </c>
      <c r="AU123" s="213" t="s">
        <v>85</v>
      </c>
      <c r="AY123" s="14" t="s">
        <v>119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1540127.2</v>
      </c>
      <c r="BH123" s="214">
        <f>IF(N123="sníž. přenesená",J123,0)</f>
        <v>0</v>
      </c>
      <c r="BI123" s="214">
        <f>IF(N123="nulová",J123,0)</f>
        <v>0</v>
      </c>
      <c r="BJ123" s="14" t="s">
        <v>125</v>
      </c>
      <c r="BK123" s="214">
        <f>ROUND(I123*H123,2)</f>
        <v>1540127.2</v>
      </c>
      <c r="BL123" s="14" t="s">
        <v>186</v>
      </c>
      <c r="BM123" s="213" t="s">
        <v>272</v>
      </c>
    </row>
    <row r="124" s="2" customFormat="1" ht="24.15" customHeight="1">
      <c r="A124" s="29"/>
      <c r="B124" s="30"/>
      <c r="C124" s="215" t="s">
        <v>196</v>
      </c>
      <c r="D124" s="215" t="s">
        <v>183</v>
      </c>
      <c r="E124" s="216" t="s">
        <v>273</v>
      </c>
      <c r="F124" s="217" t="s">
        <v>274</v>
      </c>
      <c r="G124" s="218" t="s">
        <v>123</v>
      </c>
      <c r="H124" s="219">
        <v>2165</v>
      </c>
      <c r="I124" s="220">
        <v>714.38</v>
      </c>
      <c r="J124" s="220">
        <f>ROUND(I124*H124,2)</f>
        <v>1546632.7</v>
      </c>
      <c r="K124" s="221"/>
      <c r="L124" s="35"/>
      <c r="M124" s="222" t="s">
        <v>1</v>
      </c>
      <c r="N124" s="223" t="s">
        <v>44</v>
      </c>
      <c r="O124" s="211">
        <v>1.873</v>
      </c>
      <c r="P124" s="211">
        <f>O124*H124</f>
        <v>4055.0450000000001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13" t="s">
        <v>186</v>
      </c>
      <c r="AT124" s="213" t="s">
        <v>183</v>
      </c>
      <c r="AU124" s="213" t="s">
        <v>85</v>
      </c>
      <c r="AY124" s="14" t="s">
        <v>119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1546632.7</v>
      </c>
      <c r="BH124" s="214">
        <f>IF(N124="sníž. přenesená",J124,0)</f>
        <v>0</v>
      </c>
      <c r="BI124" s="214">
        <f>IF(N124="nulová",J124,0)</f>
        <v>0</v>
      </c>
      <c r="BJ124" s="14" t="s">
        <v>125</v>
      </c>
      <c r="BK124" s="214">
        <f>ROUND(I124*H124,2)</f>
        <v>1546632.7</v>
      </c>
      <c r="BL124" s="14" t="s">
        <v>186</v>
      </c>
      <c r="BM124" s="213" t="s">
        <v>275</v>
      </c>
    </row>
    <row r="125" s="2" customFormat="1" ht="24.15" customHeight="1">
      <c r="A125" s="29"/>
      <c r="B125" s="30"/>
      <c r="C125" s="215" t="s">
        <v>7</v>
      </c>
      <c r="D125" s="215" t="s">
        <v>183</v>
      </c>
      <c r="E125" s="216" t="s">
        <v>276</v>
      </c>
      <c r="F125" s="217" t="s">
        <v>277</v>
      </c>
      <c r="G125" s="218" t="s">
        <v>123</v>
      </c>
      <c r="H125" s="219">
        <v>2165</v>
      </c>
      <c r="I125" s="220">
        <v>108.90000000000001</v>
      </c>
      <c r="J125" s="220">
        <f>ROUND(I125*H125,2)</f>
        <v>235768.5</v>
      </c>
      <c r="K125" s="221"/>
      <c r="L125" s="35"/>
      <c r="M125" s="222" t="s">
        <v>1</v>
      </c>
      <c r="N125" s="223" t="s">
        <v>44</v>
      </c>
      <c r="O125" s="211">
        <v>0.058999999999999997</v>
      </c>
      <c r="P125" s="211">
        <f>O125*H125</f>
        <v>127.735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13" t="s">
        <v>186</v>
      </c>
      <c r="AT125" s="213" t="s">
        <v>183</v>
      </c>
      <c r="AU125" s="213" t="s">
        <v>85</v>
      </c>
      <c r="AY125" s="14" t="s">
        <v>119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235768.5</v>
      </c>
      <c r="BH125" s="214">
        <f>IF(N125="sníž. přenesená",J125,0)</f>
        <v>0</v>
      </c>
      <c r="BI125" s="214">
        <f>IF(N125="nulová",J125,0)</f>
        <v>0</v>
      </c>
      <c r="BJ125" s="14" t="s">
        <v>125</v>
      </c>
      <c r="BK125" s="214">
        <f>ROUND(I125*H125,2)</f>
        <v>235768.5</v>
      </c>
      <c r="BL125" s="14" t="s">
        <v>186</v>
      </c>
      <c r="BM125" s="213" t="s">
        <v>278</v>
      </c>
    </row>
    <row r="126" s="2" customFormat="1" ht="37.8" customHeight="1">
      <c r="A126" s="29"/>
      <c r="B126" s="30"/>
      <c r="C126" s="215" t="s">
        <v>142</v>
      </c>
      <c r="D126" s="215" t="s">
        <v>183</v>
      </c>
      <c r="E126" s="216" t="s">
        <v>279</v>
      </c>
      <c r="F126" s="217" t="s">
        <v>280</v>
      </c>
      <c r="G126" s="218" t="s">
        <v>123</v>
      </c>
      <c r="H126" s="219">
        <v>100</v>
      </c>
      <c r="I126" s="220">
        <v>2374.02</v>
      </c>
      <c r="J126" s="220">
        <f>ROUND(I126*H126,2)</f>
        <v>237402</v>
      </c>
      <c r="K126" s="221"/>
      <c r="L126" s="35"/>
      <c r="M126" s="222" t="s">
        <v>1</v>
      </c>
      <c r="N126" s="223" t="s">
        <v>44</v>
      </c>
      <c r="O126" s="211">
        <v>0.94899999999999995</v>
      </c>
      <c r="P126" s="211">
        <f>O126*H126</f>
        <v>94.899999999999991</v>
      </c>
      <c r="Q126" s="211">
        <v>0.0036600000000000001</v>
      </c>
      <c r="R126" s="211">
        <f>Q126*H126</f>
        <v>0.36599999999999999</v>
      </c>
      <c r="S126" s="211">
        <v>0</v>
      </c>
      <c r="T126" s="212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13" t="s">
        <v>186</v>
      </c>
      <c r="AT126" s="213" t="s">
        <v>183</v>
      </c>
      <c r="AU126" s="213" t="s">
        <v>85</v>
      </c>
      <c r="AY126" s="14" t="s">
        <v>119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237402</v>
      </c>
      <c r="BH126" s="214">
        <f>IF(N126="sníž. přenesená",J126,0)</f>
        <v>0</v>
      </c>
      <c r="BI126" s="214">
        <f>IF(N126="nulová",J126,0)</f>
        <v>0</v>
      </c>
      <c r="BJ126" s="14" t="s">
        <v>125</v>
      </c>
      <c r="BK126" s="214">
        <f>ROUND(I126*H126,2)</f>
        <v>237402</v>
      </c>
      <c r="BL126" s="14" t="s">
        <v>186</v>
      </c>
      <c r="BM126" s="213" t="s">
        <v>281</v>
      </c>
    </row>
    <row r="127" s="2" customFormat="1" ht="21.75" customHeight="1">
      <c r="A127" s="29"/>
      <c r="B127" s="30"/>
      <c r="C127" s="201" t="s">
        <v>124</v>
      </c>
      <c r="D127" s="201" t="s">
        <v>120</v>
      </c>
      <c r="E127" s="202" t="s">
        <v>282</v>
      </c>
      <c r="F127" s="203" t="s">
        <v>283</v>
      </c>
      <c r="G127" s="204" t="s">
        <v>123</v>
      </c>
      <c r="H127" s="205">
        <v>110</v>
      </c>
      <c r="I127" s="206">
        <v>1285.02</v>
      </c>
      <c r="J127" s="206">
        <f>ROUND(I127*H127,2)</f>
        <v>141352.20000000001</v>
      </c>
      <c r="K127" s="207"/>
      <c r="L127" s="208"/>
      <c r="M127" s="209" t="s">
        <v>1</v>
      </c>
      <c r="N127" s="210" t="s">
        <v>44</v>
      </c>
      <c r="O127" s="211">
        <v>0</v>
      </c>
      <c r="P127" s="211">
        <f>O127*H127</f>
        <v>0</v>
      </c>
      <c r="Q127" s="211">
        <v>0.0066299999999999996</v>
      </c>
      <c r="R127" s="211">
        <f>Q127*H127</f>
        <v>0.72929999999999995</v>
      </c>
      <c r="S127" s="211">
        <v>0</v>
      </c>
      <c r="T127" s="212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13" t="s">
        <v>124</v>
      </c>
      <c r="AT127" s="213" t="s">
        <v>120</v>
      </c>
      <c r="AU127" s="213" t="s">
        <v>85</v>
      </c>
      <c r="AY127" s="14" t="s">
        <v>119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141352.20000000001</v>
      </c>
      <c r="BH127" s="214">
        <f>IF(N127="sníž. přenesená",J127,0)</f>
        <v>0</v>
      </c>
      <c r="BI127" s="214">
        <f>IF(N127="nulová",J127,0)</f>
        <v>0</v>
      </c>
      <c r="BJ127" s="14" t="s">
        <v>125</v>
      </c>
      <c r="BK127" s="214">
        <f>ROUND(I127*H127,2)</f>
        <v>141352.20000000001</v>
      </c>
      <c r="BL127" s="14" t="s">
        <v>125</v>
      </c>
      <c r="BM127" s="213" t="s">
        <v>284</v>
      </c>
    </row>
    <row r="128" s="2" customFormat="1" ht="24.15" customHeight="1">
      <c r="A128" s="29"/>
      <c r="B128" s="30"/>
      <c r="C128" s="215" t="s">
        <v>149</v>
      </c>
      <c r="D128" s="215" t="s">
        <v>183</v>
      </c>
      <c r="E128" s="216" t="s">
        <v>285</v>
      </c>
      <c r="F128" s="217" t="s">
        <v>286</v>
      </c>
      <c r="G128" s="218" t="s">
        <v>132</v>
      </c>
      <c r="H128" s="219">
        <v>10</v>
      </c>
      <c r="I128" s="220">
        <v>6490.4399999999996</v>
      </c>
      <c r="J128" s="220">
        <f>ROUND(I128*H128,2)</f>
        <v>64904.400000000001</v>
      </c>
      <c r="K128" s="221"/>
      <c r="L128" s="35"/>
      <c r="M128" s="222" t="s">
        <v>1</v>
      </c>
      <c r="N128" s="223" t="s">
        <v>44</v>
      </c>
      <c r="O128" s="211">
        <v>16.440000000000001</v>
      </c>
      <c r="P128" s="211">
        <f>O128*H128</f>
        <v>164.40000000000001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13" t="s">
        <v>186</v>
      </c>
      <c r="AT128" s="213" t="s">
        <v>183</v>
      </c>
      <c r="AU128" s="213" t="s">
        <v>85</v>
      </c>
      <c r="AY128" s="14" t="s">
        <v>119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64904.400000000001</v>
      </c>
      <c r="BH128" s="214">
        <f>IF(N128="sníž. přenesená",J128,0)</f>
        <v>0</v>
      </c>
      <c r="BI128" s="214">
        <f>IF(N128="nulová",J128,0)</f>
        <v>0</v>
      </c>
      <c r="BJ128" s="14" t="s">
        <v>125</v>
      </c>
      <c r="BK128" s="214">
        <f>ROUND(I128*H128,2)</f>
        <v>64904.400000000001</v>
      </c>
      <c r="BL128" s="14" t="s">
        <v>186</v>
      </c>
      <c r="BM128" s="213" t="s">
        <v>287</v>
      </c>
    </row>
    <row r="129" s="2" customFormat="1" ht="24.15" customHeight="1">
      <c r="A129" s="29"/>
      <c r="B129" s="30"/>
      <c r="C129" s="215" t="s">
        <v>153</v>
      </c>
      <c r="D129" s="215" t="s">
        <v>183</v>
      </c>
      <c r="E129" s="216" t="s">
        <v>288</v>
      </c>
      <c r="F129" s="217" t="s">
        <v>289</v>
      </c>
      <c r="G129" s="218" t="s">
        <v>132</v>
      </c>
      <c r="H129" s="219">
        <v>10</v>
      </c>
      <c r="I129" s="220">
        <v>3245.2199999999998</v>
      </c>
      <c r="J129" s="220">
        <f>ROUND(I129*H129,2)</f>
        <v>32452.200000000001</v>
      </c>
      <c r="K129" s="221"/>
      <c r="L129" s="35"/>
      <c r="M129" s="222" t="s">
        <v>1</v>
      </c>
      <c r="N129" s="223" t="s">
        <v>44</v>
      </c>
      <c r="O129" s="211">
        <v>8.2230000000000008</v>
      </c>
      <c r="P129" s="211">
        <f>O129*H129</f>
        <v>82.230000000000004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13" t="s">
        <v>186</v>
      </c>
      <c r="AT129" s="213" t="s">
        <v>183</v>
      </c>
      <c r="AU129" s="213" t="s">
        <v>85</v>
      </c>
      <c r="AY129" s="14" t="s">
        <v>119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32452.200000000001</v>
      </c>
      <c r="BH129" s="214">
        <f>IF(N129="sníž. přenesená",J129,0)</f>
        <v>0</v>
      </c>
      <c r="BI129" s="214">
        <f>IF(N129="nulová",J129,0)</f>
        <v>0</v>
      </c>
      <c r="BJ129" s="14" t="s">
        <v>125</v>
      </c>
      <c r="BK129" s="214">
        <f>ROUND(I129*H129,2)</f>
        <v>32452.200000000001</v>
      </c>
      <c r="BL129" s="14" t="s">
        <v>186</v>
      </c>
      <c r="BM129" s="213" t="s">
        <v>290</v>
      </c>
    </row>
    <row r="130" s="2" customFormat="1" ht="16.5" customHeight="1">
      <c r="A130" s="29"/>
      <c r="B130" s="30"/>
      <c r="C130" s="215" t="s">
        <v>157</v>
      </c>
      <c r="D130" s="215" t="s">
        <v>183</v>
      </c>
      <c r="E130" s="216" t="s">
        <v>291</v>
      </c>
      <c r="F130" s="217" t="s">
        <v>292</v>
      </c>
      <c r="G130" s="218" t="s">
        <v>123</v>
      </c>
      <c r="H130" s="219">
        <v>4250</v>
      </c>
      <c r="I130" s="220">
        <v>18.079999999999998</v>
      </c>
      <c r="J130" s="220">
        <f>ROUND(I130*H130,2)</f>
        <v>76840</v>
      </c>
      <c r="K130" s="221"/>
      <c r="L130" s="35"/>
      <c r="M130" s="222" t="s">
        <v>1</v>
      </c>
      <c r="N130" s="223" t="s">
        <v>44</v>
      </c>
      <c r="O130" s="211">
        <v>0.025000000000000001</v>
      </c>
      <c r="P130" s="211">
        <f>O130*H130</f>
        <v>106.25</v>
      </c>
      <c r="Q130" s="211">
        <v>9.0000000000000006E-05</v>
      </c>
      <c r="R130" s="211">
        <f>Q130*H130</f>
        <v>0.38250000000000001</v>
      </c>
      <c r="S130" s="211">
        <v>0</v>
      </c>
      <c r="T130" s="212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13" t="s">
        <v>186</v>
      </c>
      <c r="AT130" s="213" t="s">
        <v>183</v>
      </c>
      <c r="AU130" s="213" t="s">
        <v>85</v>
      </c>
      <c r="AY130" s="14" t="s">
        <v>119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76840</v>
      </c>
      <c r="BH130" s="214">
        <f>IF(N130="sníž. přenesená",J130,0)</f>
        <v>0</v>
      </c>
      <c r="BI130" s="214">
        <f>IF(N130="nulová",J130,0)</f>
        <v>0</v>
      </c>
      <c r="BJ130" s="14" t="s">
        <v>125</v>
      </c>
      <c r="BK130" s="214">
        <f>ROUND(I130*H130,2)</f>
        <v>76840</v>
      </c>
      <c r="BL130" s="14" t="s">
        <v>186</v>
      </c>
      <c r="BM130" s="213" t="s">
        <v>293</v>
      </c>
    </row>
    <row r="131" s="2" customFormat="1" ht="24.15" customHeight="1">
      <c r="A131" s="29"/>
      <c r="B131" s="30"/>
      <c r="C131" s="215" t="s">
        <v>161</v>
      </c>
      <c r="D131" s="215" t="s">
        <v>183</v>
      </c>
      <c r="E131" s="216" t="s">
        <v>294</v>
      </c>
      <c r="F131" s="217" t="s">
        <v>295</v>
      </c>
      <c r="G131" s="218" t="s">
        <v>123</v>
      </c>
      <c r="H131" s="219">
        <v>1940</v>
      </c>
      <c r="I131" s="220">
        <v>143.75</v>
      </c>
      <c r="J131" s="220">
        <f>ROUND(I131*H131,2)</f>
        <v>278875</v>
      </c>
      <c r="K131" s="221"/>
      <c r="L131" s="35"/>
      <c r="M131" s="222" t="s">
        <v>1</v>
      </c>
      <c r="N131" s="223" t="s">
        <v>44</v>
      </c>
      <c r="O131" s="211">
        <v>0.314</v>
      </c>
      <c r="P131" s="211">
        <f>O131*H131</f>
        <v>609.15999999999997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13" t="s">
        <v>186</v>
      </c>
      <c r="AT131" s="213" t="s">
        <v>183</v>
      </c>
      <c r="AU131" s="213" t="s">
        <v>85</v>
      </c>
      <c r="AY131" s="14" t="s">
        <v>119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278875</v>
      </c>
      <c r="BH131" s="214">
        <f>IF(N131="sníž. přenesená",J131,0)</f>
        <v>0</v>
      </c>
      <c r="BI131" s="214">
        <f>IF(N131="nulová",J131,0)</f>
        <v>0</v>
      </c>
      <c r="BJ131" s="14" t="s">
        <v>125</v>
      </c>
      <c r="BK131" s="214">
        <f>ROUND(I131*H131,2)</f>
        <v>278875</v>
      </c>
      <c r="BL131" s="14" t="s">
        <v>186</v>
      </c>
      <c r="BM131" s="213" t="s">
        <v>296</v>
      </c>
    </row>
    <row r="132" s="2" customFormat="1" ht="24.15" customHeight="1">
      <c r="A132" s="29"/>
      <c r="B132" s="30"/>
      <c r="C132" s="215" t="s">
        <v>203</v>
      </c>
      <c r="D132" s="215" t="s">
        <v>183</v>
      </c>
      <c r="E132" s="216" t="s">
        <v>297</v>
      </c>
      <c r="F132" s="217" t="s">
        <v>298</v>
      </c>
      <c r="G132" s="218" t="s">
        <v>123</v>
      </c>
      <c r="H132" s="219">
        <v>2165</v>
      </c>
      <c r="I132" s="220">
        <v>129.59</v>
      </c>
      <c r="J132" s="220">
        <f>ROUND(I132*H132,2)</f>
        <v>280562.34999999998</v>
      </c>
      <c r="K132" s="221"/>
      <c r="L132" s="35"/>
      <c r="M132" s="222" t="s">
        <v>1</v>
      </c>
      <c r="N132" s="223" t="s">
        <v>44</v>
      </c>
      <c r="O132" s="211">
        <v>0.28299999999999997</v>
      </c>
      <c r="P132" s="211">
        <f>O132*H132</f>
        <v>612.69499999999994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13" t="s">
        <v>186</v>
      </c>
      <c r="AT132" s="213" t="s">
        <v>183</v>
      </c>
      <c r="AU132" s="213" t="s">
        <v>85</v>
      </c>
      <c r="AY132" s="14" t="s">
        <v>119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280562.34999999998</v>
      </c>
      <c r="BH132" s="214">
        <f>IF(N132="sníž. přenesená",J132,0)</f>
        <v>0</v>
      </c>
      <c r="BI132" s="214">
        <f>IF(N132="nulová",J132,0)</f>
        <v>0</v>
      </c>
      <c r="BJ132" s="14" t="s">
        <v>125</v>
      </c>
      <c r="BK132" s="214">
        <f>ROUND(I132*H132,2)</f>
        <v>280562.34999999998</v>
      </c>
      <c r="BL132" s="14" t="s">
        <v>186</v>
      </c>
      <c r="BM132" s="213" t="s">
        <v>299</v>
      </c>
    </row>
    <row r="133" s="2" customFormat="1" ht="24.15" customHeight="1">
      <c r="A133" s="29"/>
      <c r="B133" s="30"/>
      <c r="C133" s="215" t="s">
        <v>207</v>
      </c>
      <c r="D133" s="215" t="s">
        <v>183</v>
      </c>
      <c r="E133" s="216" t="s">
        <v>300</v>
      </c>
      <c r="F133" s="217" t="s">
        <v>301</v>
      </c>
      <c r="G133" s="218" t="s">
        <v>123</v>
      </c>
      <c r="H133" s="219">
        <v>145</v>
      </c>
      <c r="I133" s="220">
        <v>245.03</v>
      </c>
      <c r="J133" s="220">
        <f>ROUND(I133*H133,2)</f>
        <v>35529.349999999999</v>
      </c>
      <c r="K133" s="221"/>
      <c r="L133" s="35"/>
      <c r="M133" s="222" t="s">
        <v>1</v>
      </c>
      <c r="N133" s="223" t="s">
        <v>44</v>
      </c>
      <c r="O133" s="211">
        <v>0.53800000000000003</v>
      </c>
      <c r="P133" s="211">
        <f>O133*H133</f>
        <v>78.010000000000005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13" t="s">
        <v>186</v>
      </c>
      <c r="AT133" s="213" t="s">
        <v>183</v>
      </c>
      <c r="AU133" s="213" t="s">
        <v>85</v>
      </c>
      <c r="AY133" s="14" t="s">
        <v>119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35529.349999999999</v>
      </c>
      <c r="BH133" s="214">
        <f>IF(N133="sníž. přenesená",J133,0)</f>
        <v>0</v>
      </c>
      <c r="BI133" s="214">
        <f>IF(N133="nulová",J133,0)</f>
        <v>0</v>
      </c>
      <c r="BJ133" s="14" t="s">
        <v>125</v>
      </c>
      <c r="BK133" s="214">
        <f>ROUND(I133*H133,2)</f>
        <v>35529.349999999999</v>
      </c>
      <c r="BL133" s="14" t="s">
        <v>186</v>
      </c>
      <c r="BM133" s="213" t="s">
        <v>302</v>
      </c>
    </row>
    <row r="134" s="2" customFormat="1" ht="24.15" customHeight="1">
      <c r="A134" s="29"/>
      <c r="B134" s="30"/>
      <c r="C134" s="215" t="s">
        <v>8</v>
      </c>
      <c r="D134" s="215" t="s">
        <v>183</v>
      </c>
      <c r="E134" s="216" t="s">
        <v>303</v>
      </c>
      <c r="F134" s="217" t="s">
        <v>304</v>
      </c>
      <c r="G134" s="218" t="s">
        <v>265</v>
      </c>
      <c r="H134" s="219">
        <v>3380</v>
      </c>
      <c r="I134" s="220">
        <v>37.789999999999999</v>
      </c>
      <c r="J134" s="220">
        <f>ROUND(I134*H134,2)</f>
        <v>127730.2</v>
      </c>
      <c r="K134" s="221"/>
      <c r="L134" s="35"/>
      <c r="M134" s="222" t="s">
        <v>1</v>
      </c>
      <c r="N134" s="223" t="s">
        <v>44</v>
      </c>
      <c r="O134" s="211">
        <v>0.10000000000000001</v>
      </c>
      <c r="P134" s="211">
        <f>O134*H134</f>
        <v>338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13" t="s">
        <v>186</v>
      </c>
      <c r="AT134" s="213" t="s">
        <v>183</v>
      </c>
      <c r="AU134" s="213" t="s">
        <v>85</v>
      </c>
      <c r="AY134" s="14" t="s">
        <v>119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127730.2</v>
      </c>
      <c r="BH134" s="214">
        <f>IF(N134="sníž. přenesená",J134,0)</f>
        <v>0</v>
      </c>
      <c r="BI134" s="214">
        <f>IF(N134="nulová",J134,0)</f>
        <v>0</v>
      </c>
      <c r="BJ134" s="14" t="s">
        <v>125</v>
      </c>
      <c r="BK134" s="214">
        <f>ROUND(I134*H134,2)</f>
        <v>127730.2</v>
      </c>
      <c r="BL134" s="14" t="s">
        <v>186</v>
      </c>
      <c r="BM134" s="213" t="s">
        <v>305</v>
      </c>
    </row>
    <row r="135" s="2" customFormat="1" ht="24.15" customHeight="1">
      <c r="A135" s="29"/>
      <c r="B135" s="30"/>
      <c r="C135" s="215" t="s">
        <v>176</v>
      </c>
      <c r="D135" s="215" t="s">
        <v>183</v>
      </c>
      <c r="E135" s="216" t="s">
        <v>306</v>
      </c>
      <c r="F135" s="217" t="s">
        <v>307</v>
      </c>
      <c r="G135" s="218" t="s">
        <v>123</v>
      </c>
      <c r="H135" s="219">
        <v>20</v>
      </c>
      <c r="I135" s="220">
        <v>496.57999999999998</v>
      </c>
      <c r="J135" s="220">
        <f>ROUND(I135*H135,2)</f>
        <v>9931.6000000000004</v>
      </c>
      <c r="K135" s="221"/>
      <c r="L135" s="35"/>
      <c r="M135" s="222" t="s">
        <v>1</v>
      </c>
      <c r="N135" s="223" t="s">
        <v>44</v>
      </c>
      <c r="O135" s="211">
        <v>0.63</v>
      </c>
      <c r="P135" s="211">
        <f>O135*H135</f>
        <v>12.6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13" t="s">
        <v>186</v>
      </c>
      <c r="AT135" s="213" t="s">
        <v>183</v>
      </c>
      <c r="AU135" s="213" t="s">
        <v>85</v>
      </c>
      <c r="AY135" s="14" t="s">
        <v>119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9931.6000000000004</v>
      </c>
      <c r="BH135" s="214">
        <f>IF(N135="sníž. přenesená",J135,0)</f>
        <v>0</v>
      </c>
      <c r="BI135" s="214">
        <f>IF(N135="nulová",J135,0)</f>
        <v>0</v>
      </c>
      <c r="BJ135" s="14" t="s">
        <v>125</v>
      </c>
      <c r="BK135" s="214">
        <f>ROUND(I135*H135,2)</f>
        <v>9931.6000000000004</v>
      </c>
      <c r="BL135" s="14" t="s">
        <v>186</v>
      </c>
      <c r="BM135" s="213" t="s">
        <v>308</v>
      </c>
    </row>
    <row r="136" s="2" customFormat="1" ht="16.5" customHeight="1">
      <c r="A136" s="29"/>
      <c r="B136" s="30"/>
      <c r="C136" s="201" t="s">
        <v>182</v>
      </c>
      <c r="D136" s="201" t="s">
        <v>120</v>
      </c>
      <c r="E136" s="202" t="s">
        <v>309</v>
      </c>
      <c r="F136" s="203" t="s">
        <v>310</v>
      </c>
      <c r="G136" s="204" t="s">
        <v>123</v>
      </c>
      <c r="H136" s="205">
        <v>20</v>
      </c>
      <c r="I136" s="206">
        <v>528.16999999999996</v>
      </c>
      <c r="J136" s="206">
        <f>ROUND(I136*H136,2)</f>
        <v>10563.4</v>
      </c>
      <c r="K136" s="207"/>
      <c r="L136" s="208"/>
      <c r="M136" s="209" t="s">
        <v>1</v>
      </c>
      <c r="N136" s="210" t="s">
        <v>44</v>
      </c>
      <c r="O136" s="211">
        <v>0</v>
      </c>
      <c r="P136" s="211">
        <f>O136*H136</f>
        <v>0</v>
      </c>
      <c r="Q136" s="211">
        <v>0.0044999999999999997</v>
      </c>
      <c r="R136" s="211">
        <f>Q136*H136</f>
        <v>0.089999999999999997</v>
      </c>
      <c r="S136" s="211">
        <v>0</v>
      </c>
      <c r="T136" s="212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13" t="s">
        <v>124</v>
      </c>
      <c r="AT136" s="213" t="s">
        <v>120</v>
      </c>
      <c r="AU136" s="213" t="s">
        <v>85</v>
      </c>
      <c r="AY136" s="14" t="s">
        <v>119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10563.4</v>
      </c>
      <c r="BH136" s="214">
        <f>IF(N136="sníž. přenesená",J136,0)</f>
        <v>0</v>
      </c>
      <c r="BI136" s="214">
        <f>IF(N136="nulová",J136,0)</f>
        <v>0</v>
      </c>
      <c r="BJ136" s="14" t="s">
        <v>125</v>
      </c>
      <c r="BK136" s="214">
        <f>ROUND(I136*H136,2)</f>
        <v>10563.4</v>
      </c>
      <c r="BL136" s="14" t="s">
        <v>125</v>
      </c>
      <c r="BM136" s="213" t="s">
        <v>311</v>
      </c>
    </row>
    <row r="137" s="2" customFormat="1" ht="16.5" customHeight="1">
      <c r="A137" s="29"/>
      <c r="B137" s="30"/>
      <c r="C137" s="201" t="s">
        <v>188</v>
      </c>
      <c r="D137" s="201" t="s">
        <v>120</v>
      </c>
      <c r="E137" s="202" t="s">
        <v>312</v>
      </c>
      <c r="F137" s="203" t="s">
        <v>313</v>
      </c>
      <c r="G137" s="204" t="s">
        <v>132</v>
      </c>
      <c r="H137" s="205">
        <v>4</v>
      </c>
      <c r="I137" s="206">
        <v>540.13999999999999</v>
      </c>
      <c r="J137" s="206">
        <f>ROUND(I137*H137,2)</f>
        <v>2160.5599999999999</v>
      </c>
      <c r="K137" s="207"/>
      <c r="L137" s="208"/>
      <c r="M137" s="228" t="s">
        <v>1</v>
      </c>
      <c r="N137" s="229" t="s">
        <v>44</v>
      </c>
      <c r="O137" s="226">
        <v>0</v>
      </c>
      <c r="P137" s="226">
        <f>O137*H137</f>
        <v>0</v>
      </c>
      <c r="Q137" s="226">
        <v>0.00076000000000000004</v>
      </c>
      <c r="R137" s="226">
        <f>Q137*H137</f>
        <v>0.0030400000000000002</v>
      </c>
      <c r="S137" s="226">
        <v>0</v>
      </c>
      <c r="T137" s="227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13" t="s">
        <v>124</v>
      </c>
      <c r="AT137" s="213" t="s">
        <v>120</v>
      </c>
      <c r="AU137" s="213" t="s">
        <v>85</v>
      </c>
      <c r="AY137" s="14" t="s">
        <v>119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2160.5599999999999</v>
      </c>
      <c r="BH137" s="214">
        <f>IF(N137="sníž. přenesená",J137,0)</f>
        <v>0</v>
      </c>
      <c r="BI137" s="214">
        <f>IF(N137="nulová",J137,0)</f>
        <v>0</v>
      </c>
      <c r="BJ137" s="14" t="s">
        <v>125</v>
      </c>
      <c r="BK137" s="214">
        <f>ROUND(I137*H137,2)</f>
        <v>2160.5599999999999</v>
      </c>
      <c r="BL137" s="14" t="s">
        <v>125</v>
      </c>
      <c r="BM137" s="213" t="s">
        <v>314</v>
      </c>
    </row>
    <row r="138" s="2" customFormat="1" ht="6.96" customHeight="1">
      <c r="A138" s="29"/>
      <c r="B138" s="57"/>
      <c r="C138" s="58"/>
      <c r="D138" s="58"/>
      <c r="E138" s="58"/>
      <c r="F138" s="58"/>
      <c r="G138" s="58"/>
      <c r="H138" s="58"/>
      <c r="I138" s="58"/>
      <c r="J138" s="58"/>
      <c r="K138" s="58"/>
      <c r="L138" s="35"/>
      <c r="M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</row>
  </sheetData>
  <sheetProtection sheet="1" autoFilter="0" formatColumns="0" formatRows="0" objects="1" scenarios="1" spinCount="100000" saltValue="hJOyo6Y7t42068fyr4G6XDgYU6AkmXD0luNj8HCw4fixC6y6p8UR7q9LggPw9Q0m+SYbN5PXZLXV7KbUkrhRWQ==" hashValue="3WPU6cNddbLdPozPhDhYpPag/CM5EuxoewNgz9KYfZgye2iqMlbXu7OEs3ovDdHFK3grHX5ANQKWaIxzt8XXYg==" algorithmName="SHA-512" password="CC35"/>
  <autoFilter ref="C116:K137"/>
  <mergeCells count="8">
    <mergeCell ref="E7:H7"/>
    <mergeCell ref="E9:H9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93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7"/>
      <c r="AT3" s="14" t="s">
        <v>87</v>
      </c>
    </row>
    <row r="4" s="1" customFormat="1" ht="24.96" customHeight="1">
      <c r="B4" s="17"/>
      <c r="D4" s="129" t="s">
        <v>94</v>
      </c>
      <c r="L4" s="17"/>
      <c r="M4" s="130" t="s">
        <v>10</v>
      </c>
      <c r="AT4" s="14" t="s">
        <v>33</v>
      </c>
    </row>
    <row r="5" s="1" customFormat="1" ht="6.96" customHeight="1">
      <c r="B5" s="17"/>
      <c r="L5" s="17"/>
    </row>
    <row r="6" s="1" customFormat="1" ht="12" customHeight="1">
      <c r="B6" s="17"/>
      <c r="D6" s="131" t="s">
        <v>14</v>
      </c>
      <c r="L6" s="17"/>
    </row>
    <row r="7" s="1" customFormat="1" ht="26.25" customHeight="1">
      <c r="B7" s="17"/>
      <c r="E7" s="132" t="str">
        <f>'Rekapitulace stavby'!K6</f>
        <v>Oprava kabelizace v úseku Nové Město na Moravě - Žďár nad Sázavou I. etapa</v>
      </c>
      <c r="F7" s="131"/>
      <c r="G7" s="131"/>
      <c r="H7" s="131"/>
      <c r="L7" s="17"/>
    </row>
    <row r="8" s="2" customFormat="1" ht="12" customHeight="1">
      <c r="A8" s="29"/>
      <c r="B8" s="35"/>
      <c r="C8" s="29"/>
      <c r="D8" s="131" t="s">
        <v>95</v>
      </c>
      <c r="E8" s="29"/>
      <c r="F8" s="29"/>
      <c r="G8" s="29"/>
      <c r="H8" s="29"/>
      <c r="I8" s="29"/>
      <c r="J8" s="29"/>
      <c r="K8" s="29"/>
      <c r="L8" s="54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3" t="s">
        <v>315</v>
      </c>
      <c r="F9" s="29"/>
      <c r="G9" s="29"/>
      <c r="H9" s="29"/>
      <c r="I9" s="29"/>
      <c r="J9" s="29"/>
      <c r="K9" s="29"/>
      <c r="L9" s="54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4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1" t="s">
        <v>16</v>
      </c>
      <c r="E11" s="29"/>
      <c r="F11" s="134" t="s">
        <v>1</v>
      </c>
      <c r="G11" s="29"/>
      <c r="H11" s="29"/>
      <c r="I11" s="131" t="s">
        <v>17</v>
      </c>
      <c r="J11" s="134" t="s">
        <v>1</v>
      </c>
      <c r="K11" s="29"/>
      <c r="L11" s="54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1" t="s">
        <v>18</v>
      </c>
      <c r="E12" s="29"/>
      <c r="F12" s="134" t="s">
        <v>19</v>
      </c>
      <c r="G12" s="29"/>
      <c r="H12" s="29"/>
      <c r="I12" s="131" t="s">
        <v>20</v>
      </c>
      <c r="J12" s="135" t="str">
        <f>'Rekapitulace stavby'!AN8</f>
        <v>6. 1. 2023</v>
      </c>
      <c r="K12" s="29"/>
      <c r="L12" s="54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4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1" t="s">
        <v>22</v>
      </c>
      <c r="E14" s="29"/>
      <c r="F14" s="29"/>
      <c r="G14" s="29"/>
      <c r="H14" s="29"/>
      <c r="I14" s="131" t="s">
        <v>23</v>
      </c>
      <c r="J14" s="134" t="s">
        <v>24</v>
      </c>
      <c r="K14" s="29"/>
      <c r="L14" s="54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4" t="s">
        <v>25</v>
      </c>
      <c r="F15" s="29"/>
      <c r="G15" s="29"/>
      <c r="H15" s="29"/>
      <c r="I15" s="131" t="s">
        <v>26</v>
      </c>
      <c r="J15" s="134" t="s">
        <v>27</v>
      </c>
      <c r="K15" s="29"/>
      <c r="L15" s="54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4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1" t="s">
        <v>28</v>
      </c>
      <c r="E17" s="29"/>
      <c r="F17" s="29"/>
      <c r="G17" s="29"/>
      <c r="H17" s="29"/>
      <c r="I17" s="131" t="s">
        <v>23</v>
      </c>
      <c r="J17" s="134" t="s">
        <v>29</v>
      </c>
      <c r="K17" s="29"/>
      <c r="L17" s="54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4" t="s">
        <v>30</v>
      </c>
      <c r="F18" s="29"/>
      <c r="G18" s="29"/>
      <c r="H18" s="29"/>
      <c r="I18" s="131" t="s">
        <v>26</v>
      </c>
      <c r="J18" s="134" t="s">
        <v>31</v>
      </c>
      <c r="K18" s="29"/>
      <c r="L18" s="54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4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1" t="s">
        <v>32</v>
      </c>
      <c r="E20" s="29"/>
      <c r="F20" s="29"/>
      <c r="G20" s="29"/>
      <c r="H20" s="29"/>
      <c r="I20" s="131" t="s">
        <v>23</v>
      </c>
      <c r="J20" s="134" t="s">
        <v>1</v>
      </c>
      <c r="K20" s="29"/>
      <c r="L20" s="54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4" t="s">
        <v>19</v>
      </c>
      <c r="F21" s="29"/>
      <c r="G21" s="29"/>
      <c r="H21" s="29"/>
      <c r="I21" s="131" t="s">
        <v>26</v>
      </c>
      <c r="J21" s="134" t="s">
        <v>1</v>
      </c>
      <c r="K21" s="29"/>
      <c r="L21" s="54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4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1" t="s">
        <v>34</v>
      </c>
      <c r="E23" s="29"/>
      <c r="F23" s="29"/>
      <c r="G23" s="29"/>
      <c r="H23" s="29"/>
      <c r="I23" s="131" t="s">
        <v>23</v>
      </c>
      <c r="J23" s="134" t="s">
        <v>1</v>
      </c>
      <c r="K23" s="29"/>
      <c r="L23" s="54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4" t="s">
        <v>35</v>
      </c>
      <c r="F24" s="29"/>
      <c r="G24" s="29"/>
      <c r="H24" s="29"/>
      <c r="I24" s="131" t="s">
        <v>26</v>
      </c>
      <c r="J24" s="134" t="s">
        <v>1</v>
      </c>
      <c r="K24" s="29"/>
      <c r="L24" s="54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4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1" t="s">
        <v>36</v>
      </c>
      <c r="E26" s="29"/>
      <c r="F26" s="29"/>
      <c r="G26" s="29"/>
      <c r="H26" s="29"/>
      <c r="I26" s="29"/>
      <c r="J26" s="29"/>
      <c r="K26" s="29"/>
      <c r="L26" s="54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6"/>
      <c r="B27" s="137"/>
      <c r="C27" s="136"/>
      <c r="D27" s="136"/>
      <c r="E27" s="138" t="s">
        <v>1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4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0"/>
      <c r="E29" s="140"/>
      <c r="F29" s="140"/>
      <c r="G29" s="140"/>
      <c r="H29" s="140"/>
      <c r="I29" s="140"/>
      <c r="J29" s="140"/>
      <c r="K29" s="140"/>
      <c r="L29" s="54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1" t="s">
        <v>37</v>
      </c>
      <c r="E30" s="29"/>
      <c r="F30" s="29"/>
      <c r="G30" s="29"/>
      <c r="H30" s="29"/>
      <c r="I30" s="29"/>
      <c r="J30" s="142">
        <f>ROUND(J120, 2)</f>
        <v>930264.46999999997</v>
      </c>
      <c r="K30" s="29"/>
      <c r="L30" s="54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0"/>
      <c r="E31" s="140"/>
      <c r="F31" s="140"/>
      <c r="G31" s="140"/>
      <c r="H31" s="140"/>
      <c r="I31" s="140"/>
      <c r="J31" s="140"/>
      <c r="K31" s="140"/>
      <c r="L31" s="54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3" t="s">
        <v>39</v>
      </c>
      <c r="G32" s="29"/>
      <c r="H32" s="29"/>
      <c r="I32" s="143" t="s">
        <v>38</v>
      </c>
      <c r="J32" s="143" t="s">
        <v>40</v>
      </c>
      <c r="K32" s="29"/>
      <c r="L32" s="54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hidden="1" s="2" customFormat="1" ht="14.4" customHeight="1">
      <c r="A33" s="29"/>
      <c r="B33" s="35"/>
      <c r="C33" s="29"/>
      <c r="D33" s="144" t="s">
        <v>41</v>
      </c>
      <c r="E33" s="131" t="s">
        <v>42</v>
      </c>
      <c r="F33" s="145">
        <f>ROUND((SUM(BE120:BE130)),  2)</f>
        <v>0</v>
      </c>
      <c r="G33" s="29"/>
      <c r="H33" s="29"/>
      <c r="I33" s="146">
        <v>0.20999999999999999</v>
      </c>
      <c r="J33" s="145">
        <f>ROUND(((SUM(BE120:BE130))*I33),  2)</f>
        <v>0</v>
      </c>
      <c r="K33" s="29"/>
      <c r="L33" s="54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hidden="1" s="2" customFormat="1" ht="14.4" customHeight="1">
      <c r="A34" s="29"/>
      <c r="B34" s="35"/>
      <c r="C34" s="29"/>
      <c r="D34" s="29"/>
      <c r="E34" s="131" t="s">
        <v>43</v>
      </c>
      <c r="F34" s="145">
        <f>ROUND((SUM(BF120:BF130)),  2)</f>
        <v>0</v>
      </c>
      <c r="G34" s="29"/>
      <c r="H34" s="29"/>
      <c r="I34" s="146">
        <v>0.14999999999999999</v>
      </c>
      <c r="J34" s="145">
        <f>ROUND(((SUM(BF120:BF130))*I34),  2)</f>
        <v>0</v>
      </c>
      <c r="K34" s="29"/>
      <c r="L34" s="54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="2" customFormat="1" ht="14.4" customHeight="1">
      <c r="A35" s="29"/>
      <c r="B35" s="35"/>
      <c r="C35" s="29"/>
      <c r="D35" s="131" t="s">
        <v>41</v>
      </c>
      <c r="E35" s="131" t="s">
        <v>44</v>
      </c>
      <c r="F35" s="145">
        <f>ROUND((SUM(BG120:BG130)),  2)</f>
        <v>930264.46999999997</v>
      </c>
      <c r="G35" s="29"/>
      <c r="H35" s="29"/>
      <c r="I35" s="146">
        <v>0.20999999999999999</v>
      </c>
      <c r="J35" s="145">
        <f>0</f>
        <v>0</v>
      </c>
      <c r="K35" s="29"/>
      <c r="L35" s="54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="2" customFormat="1" ht="14.4" customHeight="1">
      <c r="A36" s="29"/>
      <c r="B36" s="35"/>
      <c r="C36" s="29"/>
      <c r="D36" s="29"/>
      <c r="E36" s="131" t="s">
        <v>45</v>
      </c>
      <c r="F36" s="145">
        <f>ROUND((SUM(BH120:BH130)),  2)</f>
        <v>0</v>
      </c>
      <c r="G36" s="29"/>
      <c r="H36" s="29"/>
      <c r="I36" s="146">
        <v>0.14999999999999999</v>
      </c>
      <c r="J36" s="145">
        <f>0</f>
        <v>0</v>
      </c>
      <c r="K36" s="29"/>
      <c r="L36" s="54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1" t="s">
        <v>46</v>
      </c>
      <c r="F37" s="145">
        <f>ROUND((SUM(BI120:BI130)),  2)</f>
        <v>0</v>
      </c>
      <c r="G37" s="29"/>
      <c r="H37" s="29"/>
      <c r="I37" s="146">
        <v>0</v>
      </c>
      <c r="J37" s="145">
        <f>0</f>
        <v>0</v>
      </c>
      <c r="K37" s="29"/>
      <c r="L37" s="54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4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7"/>
      <c r="D39" s="148" t="s">
        <v>47</v>
      </c>
      <c r="E39" s="149"/>
      <c r="F39" s="149"/>
      <c r="G39" s="150" t="s">
        <v>48</v>
      </c>
      <c r="H39" s="151" t="s">
        <v>49</v>
      </c>
      <c r="I39" s="149"/>
      <c r="J39" s="152">
        <f>SUM(J30:J37)</f>
        <v>930264.46999999997</v>
      </c>
      <c r="K39" s="153"/>
      <c r="L39" s="54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4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4"/>
      <c r="D50" s="154" t="s">
        <v>50</v>
      </c>
      <c r="E50" s="155"/>
      <c r="F50" s="155"/>
      <c r="G50" s="154" t="s">
        <v>51</v>
      </c>
      <c r="H50" s="155"/>
      <c r="I50" s="155"/>
      <c r="J50" s="155"/>
      <c r="K50" s="155"/>
      <c r="L50" s="54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6" t="s">
        <v>52</v>
      </c>
      <c r="E61" s="157"/>
      <c r="F61" s="158" t="s">
        <v>53</v>
      </c>
      <c r="G61" s="156" t="s">
        <v>52</v>
      </c>
      <c r="H61" s="157"/>
      <c r="I61" s="157"/>
      <c r="J61" s="159" t="s">
        <v>53</v>
      </c>
      <c r="K61" s="157"/>
      <c r="L61" s="54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54" t="s">
        <v>54</v>
      </c>
      <c r="E65" s="160"/>
      <c r="F65" s="160"/>
      <c r="G65" s="154" t="s">
        <v>55</v>
      </c>
      <c r="H65" s="160"/>
      <c r="I65" s="160"/>
      <c r="J65" s="160"/>
      <c r="K65" s="160"/>
      <c r="L65" s="54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6" t="s">
        <v>52</v>
      </c>
      <c r="E76" s="157"/>
      <c r="F76" s="158" t="s">
        <v>53</v>
      </c>
      <c r="G76" s="156" t="s">
        <v>52</v>
      </c>
      <c r="H76" s="157"/>
      <c r="I76" s="157"/>
      <c r="J76" s="159" t="s">
        <v>53</v>
      </c>
      <c r="K76" s="157"/>
      <c r="L76" s="54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61"/>
      <c r="C77" s="162"/>
      <c r="D77" s="162"/>
      <c r="E77" s="162"/>
      <c r="F77" s="162"/>
      <c r="G77" s="162"/>
      <c r="H77" s="162"/>
      <c r="I77" s="162"/>
      <c r="J77" s="162"/>
      <c r="K77" s="162"/>
      <c r="L77" s="54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63"/>
      <c r="C81" s="164"/>
      <c r="D81" s="164"/>
      <c r="E81" s="164"/>
      <c r="F81" s="164"/>
      <c r="G81" s="164"/>
      <c r="H81" s="164"/>
      <c r="I81" s="164"/>
      <c r="J81" s="164"/>
      <c r="K81" s="164"/>
      <c r="L81" s="54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97</v>
      </c>
      <c r="D82" s="31"/>
      <c r="E82" s="31"/>
      <c r="F82" s="31"/>
      <c r="G82" s="31"/>
      <c r="H82" s="31"/>
      <c r="I82" s="31"/>
      <c r="J82" s="31"/>
      <c r="K82" s="31"/>
      <c r="L82" s="54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4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4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26.25" customHeight="1">
      <c r="A85" s="29"/>
      <c r="B85" s="30"/>
      <c r="C85" s="31"/>
      <c r="D85" s="31"/>
      <c r="E85" s="165" t="str">
        <f>E7</f>
        <v>Oprava kabelizace v úseku Nové Město na Moravě - Žďár nad Sázavou I. etapa</v>
      </c>
      <c r="F85" s="26"/>
      <c r="G85" s="26"/>
      <c r="H85" s="26"/>
      <c r="I85" s="31"/>
      <c r="J85" s="31"/>
      <c r="K85" s="31"/>
      <c r="L85" s="54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95</v>
      </c>
      <c r="D86" s="31"/>
      <c r="E86" s="31"/>
      <c r="F86" s="31"/>
      <c r="G86" s="31"/>
      <c r="H86" s="31"/>
      <c r="I86" s="31"/>
      <c r="J86" s="31"/>
      <c r="K86" s="31"/>
      <c r="L86" s="54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16.5" customHeight="1">
      <c r="A87" s="29"/>
      <c r="B87" s="30"/>
      <c r="C87" s="31"/>
      <c r="D87" s="31"/>
      <c r="E87" s="67" t="str">
        <f>E9</f>
        <v>03 - VRN</v>
      </c>
      <c r="F87" s="31"/>
      <c r="G87" s="31"/>
      <c r="H87" s="31"/>
      <c r="I87" s="31"/>
      <c r="J87" s="31"/>
      <c r="K87" s="31"/>
      <c r="L87" s="54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4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18</v>
      </c>
      <c r="D89" s="31"/>
      <c r="E89" s="31"/>
      <c r="F89" s="23" t="str">
        <f>F12</f>
        <v xml:space="preserve"> </v>
      </c>
      <c r="G89" s="31"/>
      <c r="H89" s="31"/>
      <c r="I89" s="26" t="s">
        <v>20</v>
      </c>
      <c r="J89" s="70" t="str">
        <f>IF(J12="","",J12)</f>
        <v>6. 1. 2023</v>
      </c>
      <c r="K89" s="31"/>
      <c r="L89" s="54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4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>Správa železnic, státní organizace</v>
      </c>
      <c r="G91" s="31"/>
      <c r="H91" s="31"/>
      <c r="I91" s="26" t="s">
        <v>32</v>
      </c>
      <c r="J91" s="27" t="str">
        <f>E21</f>
        <v xml:space="preserve"> </v>
      </c>
      <c r="K91" s="31"/>
      <c r="L91" s="54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15.15" customHeight="1">
      <c r="A92" s="29"/>
      <c r="B92" s="30"/>
      <c r="C92" s="26" t="s">
        <v>28</v>
      </c>
      <c r="D92" s="31"/>
      <c r="E92" s="31"/>
      <c r="F92" s="23" t="str">
        <f>IF(E18="","",E18)</f>
        <v>AK signal Brno a.s.</v>
      </c>
      <c r="G92" s="31"/>
      <c r="H92" s="31"/>
      <c r="I92" s="26" t="s">
        <v>34</v>
      </c>
      <c r="J92" s="27" t="str">
        <f>E24</f>
        <v>Martererová</v>
      </c>
      <c r="K92" s="31"/>
      <c r="L92" s="54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4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66" t="s">
        <v>98</v>
      </c>
      <c r="D94" s="167"/>
      <c r="E94" s="167"/>
      <c r="F94" s="167"/>
      <c r="G94" s="167"/>
      <c r="H94" s="167"/>
      <c r="I94" s="167"/>
      <c r="J94" s="168" t="s">
        <v>99</v>
      </c>
      <c r="K94" s="167"/>
      <c r="L94" s="54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4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69" t="s">
        <v>100</v>
      </c>
      <c r="D96" s="31"/>
      <c r="E96" s="31"/>
      <c r="F96" s="31"/>
      <c r="G96" s="31"/>
      <c r="H96" s="31"/>
      <c r="I96" s="31"/>
      <c r="J96" s="101">
        <f>J120</f>
        <v>930264.46999999997</v>
      </c>
      <c r="K96" s="31"/>
      <c r="L96" s="54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101</v>
      </c>
    </row>
    <row r="97" s="9" customFormat="1" ht="24.96" customHeight="1">
      <c r="A97" s="9"/>
      <c r="B97" s="170"/>
      <c r="C97" s="171"/>
      <c r="D97" s="172" t="s">
        <v>253</v>
      </c>
      <c r="E97" s="173"/>
      <c r="F97" s="173"/>
      <c r="G97" s="173"/>
      <c r="H97" s="173"/>
      <c r="I97" s="173"/>
      <c r="J97" s="174">
        <f>J121</f>
        <v>43395.559999999998</v>
      </c>
      <c r="K97" s="171"/>
      <c r="L97" s="17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30"/>
      <c r="C98" s="231"/>
      <c r="D98" s="232" t="s">
        <v>316</v>
      </c>
      <c r="E98" s="233"/>
      <c r="F98" s="233"/>
      <c r="G98" s="233"/>
      <c r="H98" s="233"/>
      <c r="I98" s="233"/>
      <c r="J98" s="234">
        <f>J122</f>
        <v>43395.559999999998</v>
      </c>
      <c r="K98" s="231"/>
      <c r="L98" s="235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9" customFormat="1" ht="24.96" customHeight="1">
      <c r="A99" s="9"/>
      <c r="B99" s="170"/>
      <c r="C99" s="171"/>
      <c r="D99" s="172" t="s">
        <v>317</v>
      </c>
      <c r="E99" s="173"/>
      <c r="F99" s="173"/>
      <c r="G99" s="173"/>
      <c r="H99" s="173"/>
      <c r="I99" s="173"/>
      <c r="J99" s="174">
        <f>J124</f>
        <v>886868.91000000003</v>
      </c>
      <c r="K99" s="171"/>
      <c r="L99" s="17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2" customFormat="1" ht="19.92" customHeight="1">
      <c r="A100" s="12"/>
      <c r="B100" s="230"/>
      <c r="C100" s="231"/>
      <c r="D100" s="232" t="s">
        <v>318</v>
      </c>
      <c r="E100" s="233"/>
      <c r="F100" s="233"/>
      <c r="G100" s="233"/>
      <c r="H100" s="233"/>
      <c r="I100" s="233"/>
      <c r="J100" s="234">
        <f>J129</f>
        <v>60000</v>
      </c>
      <c r="K100" s="231"/>
      <c r="L100" s="235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2" customFormat="1" ht="21.84" customHeight="1">
      <c r="A101" s="29"/>
      <c r="B101" s="30"/>
      <c r="C101" s="31"/>
      <c r="D101" s="31"/>
      <c r="E101" s="31"/>
      <c r="F101" s="31"/>
      <c r="G101" s="31"/>
      <c r="H101" s="31"/>
      <c r="I101" s="31"/>
      <c r="J101" s="31"/>
      <c r="K101" s="31"/>
      <c r="L101" s="54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="2" customFormat="1" ht="6.96" customHeight="1">
      <c r="A102" s="29"/>
      <c r="B102" s="57"/>
      <c r="C102" s="58"/>
      <c r="D102" s="58"/>
      <c r="E102" s="58"/>
      <c r="F102" s="58"/>
      <c r="G102" s="58"/>
      <c r="H102" s="58"/>
      <c r="I102" s="58"/>
      <c r="J102" s="58"/>
      <c r="K102" s="58"/>
      <c r="L102" s="54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6" s="2" customFormat="1" ht="6.96" customHeight="1">
      <c r="A106" s="29"/>
      <c r="B106" s="59"/>
      <c r="C106" s="60"/>
      <c r="D106" s="60"/>
      <c r="E106" s="60"/>
      <c r="F106" s="60"/>
      <c r="G106" s="60"/>
      <c r="H106" s="60"/>
      <c r="I106" s="60"/>
      <c r="J106" s="60"/>
      <c r="K106" s="60"/>
      <c r="L106" s="54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24.96" customHeight="1">
      <c r="A107" s="29"/>
      <c r="B107" s="30"/>
      <c r="C107" s="20" t="s">
        <v>104</v>
      </c>
      <c r="D107" s="31"/>
      <c r="E107" s="31"/>
      <c r="F107" s="31"/>
      <c r="G107" s="31"/>
      <c r="H107" s="31"/>
      <c r="I107" s="31"/>
      <c r="J107" s="31"/>
      <c r="K107" s="31"/>
      <c r="L107" s="54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6.96" customHeight="1">
      <c r="A108" s="29"/>
      <c r="B108" s="30"/>
      <c r="C108" s="31"/>
      <c r="D108" s="31"/>
      <c r="E108" s="31"/>
      <c r="F108" s="31"/>
      <c r="G108" s="31"/>
      <c r="H108" s="31"/>
      <c r="I108" s="31"/>
      <c r="J108" s="31"/>
      <c r="K108" s="31"/>
      <c r="L108" s="54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2" customHeight="1">
      <c r="A109" s="29"/>
      <c r="B109" s="30"/>
      <c r="C109" s="26" t="s">
        <v>14</v>
      </c>
      <c r="D109" s="31"/>
      <c r="E109" s="31"/>
      <c r="F109" s="31"/>
      <c r="G109" s="31"/>
      <c r="H109" s="31"/>
      <c r="I109" s="31"/>
      <c r="J109" s="31"/>
      <c r="K109" s="31"/>
      <c r="L109" s="54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26.25" customHeight="1">
      <c r="A110" s="29"/>
      <c r="B110" s="30"/>
      <c r="C110" s="31"/>
      <c r="D110" s="31"/>
      <c r="E110" s="165" t="str">
        <f>E7</f>
        <v>Oprava kabelizace v úseku Nové Město na Moravě - Žďár nad Sázavou I. etapa</v>
      </c>
      <c r="F110" s="26"/>
      <c r="G110" s="26"/>
      <c r="H110" s="26"/>
      <c r="I110" s="31"/>
      <c r="J110" s="31"/>
      <c r="K110" s="31"/>
      <c r="L110" s="54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2" customHeight="1">
      <c r="A111" s="29"/>
      <c r="B111" s="30"/>
      <c r="C111" s="26" t="s">
        <v>95</v>
      </c>
      <c r="D111" s="31"/>
      <c r="E111" s="31"/>
      <c r="F111" s="31"/>
      <c r="G111" s="31"/>
      <c r="H111" s="31"/>
      <c r="I111" s="31"/>
      <c r="J111" s="31"/>
      <c r="K111" s="31"/>
      <c r="L111" s="54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6.5" customHeight="1">
      <c r="A112" s="29"/>
      <c r="B112" s="30"/>
      <c r="C112" s="31"/>
      <c r="D112" s="31"/>
      <c r="E112" s="67" t="str">
        <f>E9</f>
        <v>03 - VRN</v>
      </c>
      <c r="F112" s="31"/>
      <c r="G112" s="31"/>
      <c r="H112" s="31"/>
      <c r="I112" s="31"/>
      <c r="J112" s="31"/>
      <c r="K112" s="31"/>
      <c r="L112" s="54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6.96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54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2" customHeight="1">
      <c r="A114" s="29"/>
      <c r="B114" s="30"/>
      <c r="C114" s="26" t="s">
        <v>18</v>
      </c>
      <c r="D114" s="31"/>
      <c r="E114" s="31"/>
      <c r="F114" s="23" t="str">
        <f>F12</f>
        <v xml:space="preserve"> </v>
      </c>
      <c r="G114" s="31"/>
      <c r="H114" s="31"/>
      <c r="I114" s="26" t="s">
        <v>20</v>
      </c>
      <c r="J114" s="70" t="str">
        <f>IF(J12="","",J12)</f>
        <v>6. 1. 2023</v>
      </c>
      <c r="K114" s="31"/>
      <c r="L114" s="54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6.96" customHeight="1">
      <c r="A115" s="29"/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54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5.15" customHeight="1">
      <c r="A116" s="29"/>
      <c r="B116" s="30"/>
      <c r="C116" s="26" t="s">
        <v>22</v>
      </c>
      <c r="D116" s="31"/>
      <c r="E116" s="31"/>
      <c r="F116" s="23" t="str">
        <f>E15</f>
        <v>Správa železnic, státní organizace</v>
      </c>
      <c r="G116" s="31"/>
      <c r="H116" s="31"/>
      <c r="I116" s="26" t="s">
        <v>32</v>
      </c>
      <c r="J116" s="27" t="str">
        <f>E21</f>
        <v xml:space="preserve"> </v>
      </c>
      <c r="K116" s="31"/>
      <c r="L116" s="54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5.15" customHeight="1">
      <c r="A117" s="29"/>
      <c r="B117" s="30"/>
      <c r="C117" s="26" t="s">
        <v>28</v>
      </c>
      <c r="D117" s="31"/>
      <c r="E117" s="31"/>
      <c r="F117" s="23" t="str">
        <f>IF(E18="","",E18)</f>
        <v>AK signal Brno a.s.</v>
      </c>
      <c r="G117" s="31"/>
      <c r="H117" s="31"/>
      <c r="I117" s="26" t="s">
        <v>34</v>
      </c>
      <c r="J117" s="27" t="str">
        <f>E24</f>
        <v>Martererová</v>
      </c>
      <c r="K117" s="31"/>
      <c r="L117" s="54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0.32" customHeight="1">
      <c r="A118" s="29"/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54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10" customFormat="1" ht="29.28" customHeight="1">
      <c r="A119" s="176"/>
      <c r="B119" s="177"/>
      <c r="C119" s="178" t="s">
        <v>105</v>
      </c>
      <c r="D119" s="179" t="s">
        <v>62</v>
      </c>
      <c r="E119" s="179" t="s">
        <v>58</v>
      </c>
      <c r="F119" s="179" t="s">
        <v>59</v>
      </c>
      <c r="G119" s="179" t="s">
        <v>106</v>
      </c>
      <c r="H119" s="179" t="s">
        <v>107</v>
      </c>
      <c r="I119" s="179" t="s">
        <v>108</v>
      </c>
      <c r="J119" s="180" t="s">
        <v>99</v>
      </c>
      <c r="K119" s="181" t="s">
        <v>109</v>
      </c>
      <c r="L119" s="182"/>
      <c r="M119" s="91" t="s">
        <v>1</v>
      </c>
      <c r="N119" s="92" t="s">
        <v>41</v>
      </c>
      <c r="O119" s="92" t="s">
        <v>110</v>
      </c>
      <c r="P119" s="92" t="s">
        <v>111</v>
      </c>
      <c r="Q119" s="92" t="s">
        <v>112</v>
      </c>
      <c r="R119" s="92" t="s">
        <v>113</v>
      </c>
      <c r="S119" s="92" t="s">
        <v>114</v>
      </c>
      <c r="T119" s="93" t="s">
        <v>115</v>
      </c>
      <c r="U119" s="176"/>
      <c r="V119" s="176"/>
      <c r="W119" s="176"/>
      <c r="X119" s="176"/>
      <c r="Y119" s="176"/>
      <c r="Z119" s="176"/>
      <c r="AA119" s="176"/>
      <c r="AB119" s="176"/>
      <c r="AC119" s="176"/>
      <c r="AD119" s="176"/>
      <c r="AE119" s="176"/>
    </row>
    <row r="120" s="2" customFormat="1" ht="22.8" customHeight="1">
      <c r="A120" s="29"/>
      <c r="B120" s="30"/>
      <c r="C120" s="98" t="s">
        <v>116</v>
      </c>
      <c r="D120" s="31"/>
      <c r="E120" s="31"/>
      <c r="F120" s="31"/>
      <c r="G120" s="31"/>
      <c r="H120" s="31"/>
      <c r="I120" s="31"/>
      <c r="J120" s="183">
        <f>BK120</f>
        <v>930264.46999999997</v>
      </c>
      <c r="K120" s="31"/>
      <c r="L120" s="35"/>
      <c r="M120" s="94"/>
      <c r="N120" s="184"/>
      <c r="O120" s="95"/>
      <c r="P120" s="185">
        <f>P121+P124</f>
        <v>101.15183999999999</v>
      </c>
      <c r="Q120" s="95"/>
      <c r="R120" s="185">
        <f>R121+R124</f>
        <v>0.21324600000000002</v>
      </c>
      <c r="S120" s="95"/>
      <c r="T120" s="186">
        <f>T121+T124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76</v>
      </c>
      <c r="AU120" s="14" t="s">
        <v>101</v>
      </c>
      <c r="BK120" s="187">
        <f>BK121+BK124</f>
        <v>930264.46999999997</v>
      </c>
    </row>
    <row r="121" s="11" customFormat="1" ht="25.92" customHeight="1">
      <c r="A121" s="11"/>
      <c r="B121" s="188"/>
      <c r="C121" s="189"/>
      <c r="D121" s="190" t="s">
        <v>76</v>
      </c>
      <c r="E121" s="191" t="s">
        <v>120</v>
      </c>
      <c r="F121" s="191" t="s">
        <v>254</v>
      </c>
      <c r="G121" s="189"/>
      <c r="H121" s="189"/>
      <c r="I121" s="189"/>
      <c r="J121" s="192">
        <f>BK121</f>
        <v>43395.559999999998</v>
      </c>
      <c r="K121" s="189"/>
      <c r="L121" s="193"/>
      <c r="M121" s="194"/>
      <c r="N121" s="195"/>
      <c r="O121" s="195"/>
      <c r="P121" s="196">
        <f>P122</f>
        <v>101.15183999999999</v>
      </c>
      <c r="Q121" s="195"/>
      <c r="R121" s="196">
        <f>R122</f>
        <v>0.21324600000000002</v>
      </c>
      <c r="S121" s="195"/>
      <c r="T121" s="197">
        <f>T122</f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198" t="s">
        <v>128</v>
      </c>
      <c r="AT121" s="199" t="s">
        <v>76</v>
      </c>
      <c r="AU121" s="199" t="s">
        <v>77</v>
      </c>
      <c r="AY121" s="198" t="s">
        <v>119</v>
      </c>
      <c r="BK121" s="200">
        <f>BK122</f>
        <v>43395.559999999998</v>
      </c>
    </row>
    <row r="122" s="11" customFormat="1" ht="22.8" customHeight="1">
      <c r="A122" s="11"/>
      <c r="B122" s="188"/>
      <c r="C122" s="189"/>
      <c r="D122" s="190" t="s">
        <v>76</v>
      </c>
      <c r="E122" s="236" t="s">
        <v>319</v>
      </c>
      <c r="F122" s="236" t="s">
        <v>320</v>
      </c>
      <c r="G122" s="189"/>
      <c r="H122" s="189"/>
      <c r="I122" s="189"/>
      <c r="J122" s="237">
        <f>BK122</f>
        <v>43395.559999999998</v>
      </c>
      <c r="K122" s="189"/>
      <c r="L122" s="193"/>
      <c r="M122" s="194"/>
      <c r="N122" s="195"/>
      <c r="O122" s="195"/>
      <c r="P122" s="196">
        <f>P123</f>
        <v>101.15183999999999</v>
      </c>
      <c r="Q122" s="195"/>
      <c r="R122" s="196">
        <f>R123</f>
        <v>0.21324600000000002</v>
      </c>
      <c r="S122" s="195"/>
      <c r="T122" s="197">
        <f>T123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198" t="s">
        <v>128</v>
      </c>
      <c r="AT122" s="199" t="s">
        <v>76</v>
      </c>
      <c r="AU122" s="199" t="s">
        <v>85</v>
      </c>
      <c r="AY122" s="198" t="s">
        <v>119</v>
      </c>
      <c r="BK122" s="200">
        <f>BK123</f>
        <v>43395.559999999998</v>
      </c>
    </row>
    <row r="123" s="2" customFormat="1" ht="21.75" customHeight="1">
      <c r="A123" s="29"/>
      <c r="B123" s="30"/>
      <c r="C123" s="215" t="s">
        <v>85</v>
      </c>
      <c r="D123" s="215" t="s">
        <v>183</v>
      </c>
      <c r="E123" s="216" t="s">
        <v>321</v>
      </c>
      <c r="F123" s="217" t="s">
        <v>322</v>
      </c>
      <c r="G123" s="218" t="s">
        <v>226</v>
      </c>
      <c r="H123" s="219">
        <v>21.539999999999999</v>
      </c>
      <c r="I123" s="220">
        <v>2014.6500000000001</v>
      </c>
      <c r="J123" s="220">
        <f>ROUND(I123*H123,2)</f>
        <v>43395.559999999998</v>
      </c>
      <c r="K123" s="221"/>
      <c r="L123" s="35"/>
      <c r="M123" s="222" t="s">
        <v>1</v>
      </c>
      <c r="N123" s="223" t="s">
        <v>44</v>
      </c>
      <c r="O123" s="211">
        <v>4.6959999999999997</v>
      </c>
      <c r="P123" s="211">
        <f>O123*H123</f>
        <v>101.15183999999999</v>
      </c>
      <c r="Q123" s="211">
        <v>0.0099000000000000008</v>
      </c>
      <c r="R123" s="211">
        <f>Q123*H123</f>
        <v>0.21324600000000002</v>
      </c>
      <c r="S123" s="211">
        <v>0</v>
      </c>
      <c r="T123" s="212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213" t="s">
        <v>186</v>
      </c>
      <c r="AT123" s="213" t="s">
        <v>183</v>
      </c>
      <c r="AU123" s="213" t="s">
        <v>87</v>
      </c>
      <c r="AY123" s="14" t="s">
        <v>119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43395.559999999998</v>
      </c>
      <c r="BH123" s="214">
        <f>IF(N123="sníž. přenesená",J123,0)</f>
        <v>0</v>
      </c>
      <c r="BI123" s="214">
        <f>IF(N123="nulová",J123,0)</f>
        <v>0</v>
      </c>
      <c r="BJ123" s="14" t="s">
        <v>125</v>
      </c>
      <c r="BK123" s="214">
        <f>ROUND(I123*H123,2)</f>
        <v>43395.559999999998</v>
      </c>
      <c r="BL123" s="14" t="s">
        <v>186</v>
      </c>
      <c r="BM123" s="213" t="s">
        <v>323</v>
      </c>
    </row>
    <row r="124" s="11" customFormat="1" ht="25.92" customHeight="1">
      <c r="A124" s="11"/>
      <c r="B124" s="188"/>
      <c r="C124" s="189"/>
      <c r="D124" s="190" t="s">
        <v>76</v>
      </c>
      <c r="E124" s="191" t="s">
        <v>92</v>
      </c>
      <c r="F124" s="191" t="s">
        <v>324</v>
      </c>
      <c r="G124" s="189"/>
      <c r="H124" s="189"/>
      <c r="I124" s="189"/>
      <c r="J124" s="192">
        <f>BK124</f>
        <v>886868.91000000003</v>
      </c>
      <c r="K124" s="189"/>
      <c r="L124" s="193"/>
      <c r="M124" s="194"/>
      <c r="N124" s="195"/>
      <c r="O124" s="195"/>
      <c r="P124" s="196">
        <f>P125+SUM(P126:P129)</f>
        <v>0</v>
      </c>
      <c r="Q124" s="195"/>
      <c r="R124" s="196">
        <f>R125+SUM(R126:R129)</f>
        <v>0</v>
      </c>
      <c r="S124" s="195"/>
      <c r="T124" s="197">
        <f>T125+SUM(T126:T129)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198" t="s">
        <v>134</v>
      </c>
      <c r="AT124" s="199" t="s">
        <v>76</v>
      </c>
      <c r="AU124" s="199" t="s">
        <v>77</v>
      </c>
      <c r="AY124" s="198" t="s">
        <v>119</v>
      </c>
      <c r="BK124" s="200">
        <f>BK125+SUM(BK126:BK129)</f>
        <v>886868.91000000003</v>
      </c>
    </row>
    <row r="125" s="2" customFormat="1" ht="21.75" customHeight="1">
      <c r="A125" s="29"/>
      <c r="B125" s="30"/>
      <c r="C125" s="215" t="s">
        <v>87</v>
      </c>
      <c r="D125" s="215" t="s">
        <v>183</v>
      </c>
      <c r="E125" s="216" t="s">
        <v>325</v>
      </c>
      <c r="F125" s="217" t="s">
        <v>326</v>
      </c>
      <c r="G125" s="218" t="s">
        <v>327</v>
      </c>
      <c r="H125" s="219">
        <v>0.01</v>
      </c>
      <c r="I125" s="220">
        <v>7874942</v>
      </c>
      <c r="J125" s="220">
        <f>ROUND(I125*H125,2)</f>
        <v>78749.419999999998</v>
      </c>
      <c r="K125" s="221"/>
      <c r="L125" s="35"/>
      <c r="M125" s="222" t="s">
        <v>1</v>
      </c>
      <c r="N125" s="223" t="s">
        <v>44</v>
      </c>
      <c r="O125" s="211">
        <v>0</v>
      </c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13" t="s">
        <v>328</v>
      </c>
      <c r="AT125" s="213" t="s">
        <v>183</v>
      </c>
      <c r="AU125" s="213" t="s">
        <v>85</v>
      </c>
      <c r="AY125" s="14" t="s">
        <v>119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78749.419999999998</v>
      </c>
      <c r="BH125" s="214">
        <f>IF(N125="sníž. přenesená",J125,0)</f>
        <v>0</v>
      </c>
      <c r="BI125" s="214">
        <f>IF(N125="nulová",J125,0)</f>
        <v>0</v>
      </c>
      <c r="BJ125" s="14" t="s">
        <v>125</v>
      </c>
      <c r="BK125" s="214">
        <f>ROUND(I125*H125,2)</f>
        <v>78749.419999999998</v>
      </c>
      <c r="BL125" s="14" t="s">
        <v>328</v>
      </c>
      <c r="BM125" s="213" t="s">
        <v>329</v>
      </c>
    </row>
    <row r="126" s="2" customFormat="1" ht="24.15" customHeight="1">
      <c r="A126" s="29"/>
      <c r="B126" s="30"/>
      <c r="C126" s="215" t="s">
        <v>128</v>
      </c>
      <c r="D126" s="215" t="s">
        <v>183</v>
      </c>
      <c r="E126" s="216" t="s">
        <v>330</v>
      </c>
      <c r="F126" s="217" t="s">
        <v>331</v>
      </c>
      <c r="G126" s="218" t="s">
        <v>327</v>
      </c>
      <c r="H126" s="219">
        <v>0.029999999999999999</v>
      </c>
      <c r="I126" s="220">
        <v>7874942</v>
      </c>
      <c r="J126" s="220">
        <f>ROUND(I126*H126,2)</f>
        <v>236248.26000000001</v>
      </c>
      <c r="K126" s="221"/>
      <c r="L126" s="35"/>
      <c r="M126" s="222" t="s">
        <v>1</v>
      </c>
      <c r="N126" s="223" t="s">
        <v>44</v>
      </c>
      <c r="O126" s="211">
        <v>0</v>
      </c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13" t="s">
        <v>328</v>
      </c>
      <c r="AT126" s="213" t="s">
        <v>183</v>
      </c>
      <c r="AU126" s="213" t="s">
        <v>85</v>
      </c>
      <c r="AY126" s="14" t="s">
        <v>119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236248.26000000001</v>
      </c>
      <c r="BH126" s="214">
        <f>IF(N126="sníž. přenesená",J126,0)</f>
        <v>0</v>
      </c>
      <c r="BI126" s="214">
        <f>IF(N126="nulová",J126,0)</f>
        <v>0</v>
      </c>
      <c r="BJ126" s="14" t="s">
        <v>125</v>
      </c>
      <c r="BK126" s="214">
        <f>ROUND(I126*H126,2)</f>
        <v>236248.26000000001</v>
      </c>
      <c r="BL126" s="14" t="s">
        <v>328</v>
      </c>
      <c r="BM126" s="213" t="s">
        <v>332</v>
      </c>
    </row>
    <row r="127" s="2" customFormat="1" ht="24.15" customHeight="1">
      <c r="A127" s="29"/>
      <c r="B127" s="30"/>
      <c r="C127" s="215" t="s">
        <v>134</v>
      </c>
      <c r="D127" s="215" t="s">
        <v>183</v>
      </c>
      <c r="E127" s="216" t="s">
        <v>333</v>
      </c>
      <c r="F127" s="217" t="s">
        <v>334</v>
      </c>
      <c r="G127" s="218" t="s">
        <v>327</v>
      </c>
      <c r="H127" s="219">
        <v>0.014999999999999999</v>
      </c>
      <c r="I127" s="220">
        <v>7874942</v>
      </c>
      <c r="J127" s="220">
        <f>ROUND(I127*H127,2)</f>
        <v>118124.13000000001</v>
      </c>
      <c r="K127" s="221"/>
      <c r="L127" s="35"/>
      <c r="M127" s="222" t="s">
        <v>1</v>
      </c>
      <c r="N127" s="223" t="s">
        <v>44</v>
      </c>
      <c r="O127" s="211">
        <v>0</v>
      </c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13" t="s">
        <v>328</v>
      </c>
      <c r="AT127" s="213" t="s">
        <v>183</v>
      </c>
      <c r="AU127" s="213" t="s">
        <v>85</v>
      </c>
      <c r="AY127" s="14" t="s">
        <v>119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118124.13000000001</v>
      </c>
      <c r="BH127" s="214">
        <f>IF(N127="sníž. přenesená",J127,0)</f>
        <v>0</v>
      </c>
      <c r="BI127" s="214">
        <f>IF(N127="nulová",J127,0)</f>
        <v>0</v>
      </c>
      <c r="BJ127" s="14" t="s">
        <v>125</v>
      </c>
      <c r="BK127" s="214">
        <f>ROUND(I127*H127,2)</f>
        <v>118124.13000000001</v>
      </c>
      <c r="BL127" s="14" t="s">
        <v>328</v>
      </c>
      <c r="BM127" s="213" t="s">
        <v>335</v>
      </c>
    </row>
    <row r="128" s="2" customFormat="1" ht="37.8" customHeight="1">
      <c r="A128" s="29"/>
      <c r="B128" s="30"/>
      <c r="C128" s="215" t="s">
        <v>138</v>
      </c>
      <c r="D128" s="215" t="s">
        <v>183</v>
      </c>
      <c r="E128" s="216" t="s">
        <v>336</v>
      </c>
      <c r="F128" s="217" t="s">
        <v>337</v>
      </c>
      <c r="G128" s="218" t="s">
        <v>327</v>
      </c>
      <c r="H128" s="219">
        <v>0.050000000000000003</v>
      </c>
      <c r="I128" s="220">
        <v>7874942</v>
      </c>
      <c r="J128" s="220">
        <f>ROUND(I128*H128,2)</f>
        <v>393747.09999999998</v>
      </c>
      <c r="K128" s="221"/>
      <c r="L128" s="35"/>
      <c r="M128" s="222" t="s">
        <v>1</v>
      </c>
      <c r="N128" s="223" t="s">
        <v>44</v>
      </c>
      <c r="O128" s="211">
        <v>0</v>
      </c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13" t="s">
        <v>328</v>
      </c>
      <c r="AT128" s="213" t="s">
        <v>183</v>
      </c>
      <c r="AU128" s="213" t="s">
        <v>85</v>
      </c>
      <c r="AY128" s="14" t="s">
        <v>119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393747.09999999998</v>
      </c>
      <c r="BH128" s="214">
        <f>IF(N128="sníž. přenesená",J128,0)</f>
        <v>0</v>
      </c>
      <c r="BI128" s="214">
        <f>IF(N128="nulová",J128,0)</f>
        <v>0</v>
      </c>
      <c r="BJ128" s="14" t="s">
        <v>125</v>
      </c>
      <c r="BK128" s="214">
        <f>ROUND(I128*H128,2)</f>
        <v>393747.09999999998</v>
      </c>
      <c r="BL128" s="14" t="s">
        <v>328</v>
      </c>
      <c r="BM128" s="213" t="s">
        <v>338</v>
      </c>
    </row>
    <row r="129" s="11" customFormat="1" ht="22.8" customHeight="1">
      <c r="A129" s="11"/>
      <c r="B129" s="188"/>
      <c r="C129" s="189"/>
      <c r="D129" s="190" t="s">
        <v>76</v>
      </c>
      <c r="E129" s="236" t="s">
        <v>339</v>
      </c>
      <c r="F129" s="236" t="s">
        <v>340</v>
      </c>
      <c r="G129" s="189"/>
      <c r="H129" s="189"/>
      <c r="I129" s="189"/>
      <c r="J129" s="237">
        <f>BK129</f>
        <v>60000</v>
      </c>
      <c r="K129" s="189"/>
      <c r="L129" s="193"/>
      <c r="M129" s="194"/>
      <c r="N129" s="195"/>
      <c r="O129" s="195"/>
      <c r="P129" s="196">
        <f>P130</f>
        <v>0</v>
      </c>
      <c r="Q129" s="195"/>
      <c r="R129" s="196">
        <f>R130</f>
        <v>0</v>
      </c>
      <c r="S129" s="195"/>
      <c r="T129" s="197">
        <f>T130</f>
        <v>0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198" t="s">
        <v>134</v>
      </c>
      <c r="AT129" s="199" t="s">
        <v>76</v>
      </c>
      <c r="AU129" s="199" t="s">
        <v>85</v>
      </c>
      <c r="AY129" s="198" t="s">
        <v>119</v>
      </c>
      <c r="BK129" s="200">
        <f>BK130</f>
        <v>60000</v>
      </c>
    </row>
    <row r="130" s="2" customFormat="1" ht="16.5" customHeight="1">
      <c r="A130" s="29"/>
      <c r="B130" s="30"/>
      <c r="C130" s="215" t="s">
        <v>142</v>
      </c>
      <c r="D130" s="215" t="s">
        <v>183</v>
      </c>
      <c r="E130" s="216" t="s">
        <v>341</v>
      </c>
      <c r="F130" s="217" t="s">
        <v>342</v>
      </c>
      <c r="G130" s="218" t="s">
        <v>343</v>
      </c>
      <c r="H130" s="219">
        <v>1</v>
      </c>
      <c r="I130" s="220">
        <v>60000</v>
      </c>
      <c r="J130" s="220">
        <f>ROUND(I130*H130,2)</f>
        <v>60000</v>
      </c>
      <c r="K130" s="221"/>
      <c r="L130" s="35"/>
      <c r="M130" s="224" t="s">
        <v>1</v>
      </c>
      <c r="N130" s="225" t="s">
        <v>44</v>
      </c>
      <c r="O130" s="226">
        <v>0</v>
      </c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13" t="s">
        <v>328</v>
      </c>
      <c r="AT130" s="213" t="s">
        <v>183</v>
      </c>
      <c r="AU130" s="213" t="s">
        <v>87</v>
      </c>
      <c r="AY130" s="14" t="s">
        <v>119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60000</v>
      </c>
      <c r="BH130" s="214">
        <f>IF(N130="sníž. přenesená",J130,0)</f>
        <v>0</v>
      </c>
      <c r="BI130" s="214">
        <f>IF(N130="nulová",J130,0)</f>
        <v>0</v>
      </c>
      <c r="BJ130" s="14" t="s">
        <v>125</v>
      </c>
      <c r="BK130" s="214">
        <f>ROUND(I130*H130,2)</f>
        <v>60000</v>
      </c>
      <c r="BL130" s="14" t="s">
        <v>328</v>
      </c>
      <c r="BM130" s="213" t="s">
        <v>344</v>
      </c>
    </row>
    <row r="131" s="2" customFormat="1" ht="6.96" customHeight="1">
      <c r="A131" s="29"/>
      <c r="B131" s="57"/>
      <c r="C131" s="58"/>
      <c r="D131" s="58"/>
      <c r="E131" s="58"/>
      <c r="F131" s="58"/>
      <c r="G131" s="58"/>
      <c r="H131" s="58"/>
      <c r="I131" s="58"/>
      <c r="J131" s="58"/>
      <c r="K131" s="58"/>
      <c r="L131" s="35"/>
      <c r="M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</sheetData>
  <sheetProtection sheet="1" autoFilter="0" formatColumns="0" formatRows="0" objects="1" scenarios="1" spinCount="100000" saltValue="D5rvvdmw2hu6oyduC00lLXDwli8FtKrqsv33GywX9Fo6Jqw8La2SgxC8TnUUEsB0qsZn40rlMERcBAbMMCNsdA==" hashValue="bJj3kYjEPaLQ7EjA8u4IUTnEEkoefkUDOwT+n+MLJUxbpV5zwJDD5jkiNtP2EG8CY2ds/0EgufVXUAxWDbNG5Q==" algorithmName="SHA-512" password="CC35"/>
  <autoFilter ref="C119:K130"/>
  <mergeCells count="8">
    <mergeCell ref="E7:H7"/>
    <mergeCell ref="E9:H9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Komzák Roman, Bc.</dc:creator>
  <cp:lastModifiedBy>Komzák Roman, Bc.</cp:lastModifiedBy>
  <dcterms:created xsi:type="dcterms:W3CDTF">2023-01-25T12:36:06Z</dcterms:created>
  <dcterms:modified xsi:type="dcterms:W3CDTF">2023-01-25T12:36:09Z</dcterms:modified>
</cp:coreProperties>
</file>